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/>
  <mc:AlternateContent xmlns:mc="http://schemas.openxmlformats.org/markup-compatibility/2006">
    <mc:Choice Requires="x15">
      <x15ac:absPath xmlns:x15ac="http://schemas.microsoft.com/office/spreadsheetml/2010/11/ac" url="C:\Users\徐虹平\Desktop\"/>
    </mc:Choice>
  </mc:AlternateContent>
  <xr:revisionPtr revIDLastSave="0" documentId="13_ncr:1_{81DCEF92-F313-4906-9A69-E3E923EFD22F}" xr6:coauthVersionLast="47" xr6:coauthVersionMax="47" xr10:uidLastSave="{00000000-0000-0000-0000-000000000000}"/>
  <bookViews>
    <workbookView xWindow="-108" yWindow="-108" windowWidth="23256" windowHeight="12576" tabRatio="940" activeTab="1" xr2:uid="{00000000-000D-0000-FFFF-FFFF00000000}"/>
  </bookViews>
  <sheets>
    <sheet name="发展目标" sheetId="81" r:id="rId1"/>
    <sheet name="主要经济指标" sheetId="88" r:id="rId2"/>
    <sheet name="GDP" sheetId="90" r:id="rId3"/>
    <sheet name="农业" sheetId="89" r:id="rId4"/>
    <sheet name="规模工业生产主要分类" sheetId="24" r:id="rId5"/>
    <sheet name="主要产业" sheetId="50" r:id="rId6"/>
    <sheet name="分县市区园区工业" sheetId="47" r:id="rId7"/>
    <sheet name="规模以上工业经济效益" sheetId="94" state="hidden" r:id="rId8"/>
    <sheet name="用电量" sheetId="53" state="hidden" r:id="rId9"/>
    <sheet name="固定资产投资" sheetId="25" r:id="rId10"/>
    <sheet name="固定资产投资2" sheetId="95" state="hidden" r:id="rId11"/>
    <sheet name="商品房建设与销售" sheetId="48" r:id="rId12"/>
    <sheet name="国内贸易、旅游" sheetId="71" r:id="rId13"/>
    <sheet name="热点商品" sheetId="72" r:id="rId14"/>
    <sheet name="规上服务业营业收入" sheetId="96" state="hidden" r:id="rId15"/>
    <sheet name="交通运输邮电" sheetId="93" r:id="rId16"/>
    <sheet name="财政金融" sheetId="70" r:id="rId17"/>
    <sheet name="人民生活和物价1" sheetId="27" r:id="rId18"/>
    <sheet name="调查单位" sheetId="91" r:id="rId19"/>
    <sheet name="县市1" sheetId="92" r:id="rId20"/>
    <sheet name="县市2" sheetId="29" r:id="rId21"/>
  </sheets>
  <externalReferences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HTML_CodePage" hidden="1">936</definedName>
    <definedName name="HTML_Description" hidden="1">""</definedName>
    <definedName name="HTML_Email" hidden="1">""</definedName>
    <definedName name="HTML_Header" hidden="1">""</definedName>
    <definedName name="HTML_LastUpdate" hidden="1">"98-6-15"</definedName>
    <definedName name="HTML_LineAfter" hidden="1">FALSE</definedName>
    <definedName name="HTML_LineBefore" hidden="1">FALSE</definedName>
    <definedName name="HTML_Name" hidden="1">"统计研究室"</definedName>
    <definedName name="HTML_OBDlg2" hidden="1">TRUE</definedName>
    <definedName name="HTML_OBDlg4" hidden="1">TRUE</definedName>
    <definedName name="HTML_OS" hidden="1">0</definedName>
    <definedName name="HTML_PathFile" hidden="1">"C:\My Documents\gyjj199805.htm"</definedName>
    <definedName name="HTML_Title" hidden="1">""</definedName>
  </definedNames>
  <calcPr calcId="181029"/>
</workbook>
</file>

<file path=xl/calcChain.xml><?xml version="1.0" encoding="utf-8"?>
<calcChain xmlns="http://schemas.openxmlformats.org/spreadsheetml/2006/main">
  <c r="AH19" i="29" l="1"/>
  <c r="AI19" i="29" s="1"/>
  <c r="AF19" i="29"/>
  <c r="AG19" i="29" s="1"/>
  <c r="AE19" i="29"/>
  <c r="AC19" i="29"/>
  <c r="Z19" i="29"/>
  <c r="AA19" i="29" s="1"/>
  <c r="X19" i="29"/>
  <c r="Y19" i="29" s="1"/>
  <c r="V19" i="29"/>
  <c r="W19" i="29" s="1"/>
  <c r="T19" i="29"/>
  <c r="R19" i="29"/>
  <c r="S19" i="29" s="1"/>
  <c r="P19" i="29"/>
  <c r="Q19" i="29" s="1"/>
  <c r="N19" i="29"/>
  <c r="O19" i="29" s="1"/>
  <c r="M19" i="29"/>
  <c r="K19" i="29"/>
  <c r="H19" i="29"/>
  <c r="I19" i="29" s="1"/>
  <c r="F19" i="29"/>
  <c r="G19" i="29" s="1"/>
  <c r="AQ18" i="29"/>
  <c r="AN18" i="29"/>
  <c r="AO9" i="29" s="1"/>
  <c r="AM18" i="29"/>
  <c r="AK18" i="29"/>
  <c r="AH18" i="29"/>
  <c r="AF18" i="29"/>
  <c r="AG18" i="29" s="1"/>
  <c r="AE18" i="29"/>
  <c r="AC18" i="29"/>
  <c r="Z18" i="29"/>
  <c r="X18" i="29"/>
  <c r="T18" i="29"/>
  <c r="R18" i="29"/>
  <c r="P18" i="29"/>
  <c r="N18" i="29"/>
  <c r="O18" i="29" s="1"/>
  <c r="M18" i="29"/>
  <c r="K18" i="29"/>
  <c r="H18" i="29"/>
  <c r="F18" i="29"/>
  <c r="AH17" i="29"/>
  <c r="AI17" i="29" s="1"/>
  <c r="AF17" i="29"/>
  <c r="AE17" i="29"/>
  <c r="AC17" i="29"/>
  <c r="Z17" i="29"/>
  <c r="X17" i="29"/>
  <c r="Y17" i="29" s="1"/>
  <c r="V17" i="29"/>
  <c r="T17" i="29"/>
  <c r="R17" i="29"/>
  <c r="P17" i="29"/>
  <c r="Q17" i="29" s="1"/>
  <c r="N17" i="29"/>
  <c r="M17" i="29"/>
  <c r="K17" i="29"/>
  <c r="H17" i="29"/>
  <c r="F17" i="29"/>
  <c r="G17" i="29" s="1"/>
  <c r="AH16" i="29"/>
  <c r="AF16" i="29"/>
  <c r="AE16" i="29"/>
  <c r="AC16" i="29"/>
  <c r="Z16" i="29"/>
  <c r="AA16" i="29" s="1"/>
  <c r="X16" i="29"/>
  <c r="V16" i="29"/>
  <c r="T16" i="29"/>
  <c r="R16" i="29"/>
  <c r="S16" i="29" s="1"/>
  <c r="P16" i="29"/>
  <c r="N16" i="29"/>
  <c r="M16" i="29"/>
  <c r="K16" i="29"/>
  <c r="H16" i="29"/>
  <c r="I16" i="29" s="1"/>
  <c r="F16" i="29"/>
  <c r="AQ15" i="29"/>
  <c r="AN15" i="29"/>
  <c r="AO15" i="29" s="1"/>
  <c r="AM15" i="29"/>
  <c r="AK15" i="29"/>
  <c r="AH15" i="29"/>
  <c r="AI15" i="29" s="1"/>
  <c r="AF15" i="29"/>
  <c r="AG15" i="29" s="1"/>
  <c r="AE15" i="29"/>
  <c r="AC15" i="29"/>
  <c r="Z15" i="29"/>
  <c r="X15" i="29"/>
  <c r="Y15" i="29" s="1"/>
  <c r="V15" i="29"/>
  <c r="W15" i="29" s="1"/>
  <c r="T15" i="29"/>
  <c r="U15" i="29" s="1"/>
  <c r="R15" i="29"/>
  <c r="P15" i="29"/>
  <c r="Q15" i="29" s="1"/>
  <c r="N15" i="29"/>
  <c r="O15" i="29" s="1"/>
  <c r="M15" i="29"/>
  <c r="K15" i="29"/>
  <c r="H15" i="29"/>
  <c r="F15" i="29"/>
  <c r="G15" i="29" s="1"/>
  <c r="AQ14" i="29"/>
  <c r="AO14" i="29"/>
  <c r="AN14" i="29"/>
  <c r="AM14" i="29"/>
  <c r="AK14" i="29"/>
  <c r="AH14" i="29"/>
  <c r="AF14" i="29"/>
  <c r="AE14" i="29"/>
  <c r="AC14" i="29"/>
  <c r="X14" i="29"/>
  <c r="V14" i="29"/>
  <c r="W14" i="29" s="1"/>
  <c r="T14" i="29"/>
  <c r="U14" i="29" s="1"/>
  <c r="R14" i="29"/>
  <c r="S14" i="29" s="1"/>
  <c r="P14" i="29"/>
  <c r="N14" i="29"/>
  <c r="O14" i="29" s="1"/>
  <c r="M14" i="29"/>
  <c r="K14" i="29"/>
  <c r="H14" i="29"/>
  <c r="I14" i="29" s="1"/>
  <c r="F14" i="29"/>
  <c r="AQ13" i="29"/>
  <c r="AM13" i="29"/>
  <c r="AK13" i="29"/>
  <c r="AH13" i="29"/>
  <c r="AI13" i="29" s="1"/>
  <c r="AF13" i="29"/>
  <c r="AE13" i="29"/>
  <c r="AC13" i="29"/>
  <c r="X13" i="29"/>
  <c r="T13" i="29"/>
  <c r="R13" i="29"/>
  <c r="S13" i="29" s="1"/>
  <c r="P13" i="29"/>
  <c r="Q13" i="29" s="1"/>
  <c r="N13" i="29"/>
  <c r="O13" i="29" s="1"/>
  <c r="M13" i="29"/>
  <c r="K13" i="29"/>
  <c r="H13" i="29"/>
  <c r="I13" i="29" s="1"/>
  <c r="F13" i="29"/>
  <c r="G13" i="29" s="1"/>
  <c r="AQ12" i="29"/>
  <c r="AM12" i="29"/>
  <c r="AK12" i="29"/>
  <c r="AH12" i="29"/>
  <c r="AI12" i="29" s="1"/>
  <c r="AF12" i="29"/>
  <c r="AG12" i="29" s="1"/>
  <c r="AE12" i="29"/>
  <c r="AC12" i="29"/>
  <c r="Z12" i="29"/>
  <c r="X12" i="29"/>
  <c r="Y12" i="29" s="1"/>
  <c r="V12" i="29"/>
  <c r="W12" i="29" s="1"/>
  <c r="T12" i="29"/>
  <c r="U12" i="29" s="1"/>
  <c r="R12" i="29"/>
  <c r="P12" i="29"/>
  <c r="Q12" i="29" s="1"/>
  <c r="N12" i="29"/>
  <c r="O12" i="29" s="1"/>
  <c r="M12" i="29"/>
  <c r="K12" i="29"/>
  <c r="H12" i="29"/>
  <c r="F12" i="29"/>
  <c r="G12" i="29" s="1"/>
  <c r="AQ11" i="29"/>
  <c r="AO11" i="29"/>
  <c r="AM11" i="29"/>
  <c r="AK11" i="29"/>
  <c r="AH11" i="29"/>
  <c r="AF11" i="29"/>
  <c r="AG11" i="29" s="1"/>
  <c r="AE11" i="29"/>
  <c r="AC11" i="29"/>
  <c r="Z11" i="29"/>
  <c r="AA11" i="29" s="1"/>
  <c r="X11" i="29"/>
  <c r="V11" i="29"/>
  <c r="W11" i="29" s="1"/>
  <c r="T11" i="29"/>
  <c r="U11" i="29" s="1"/>
  <c r="R11" i="29"/>
  <c r="S11" i="29" s="1"/>
  <c r="P11" i="29"/>
  <c r="N11" i="29"/>
  <c r="O11" i="29" s="1"/>
  <c r="M11" i="29"/>
  <c r="K11" i="29"/>
  <c r="H11" i="29"/>
  <c r="I11" i="29" s="1"/>
  <c r="F11" i="29"/>
  <c r="AQ10" i="29"/>
  <c r="AM10" i="29"/>
  <c r="AK10" i="29"/>
  <c r="AH10" i="29"/>
  <c r="AI10" i="29" s="1"/>
  <c r="AF10" i="29"/>
  <c r="AE10" i="29"/>
  <c r="AC10" i="29"/>
  <c r="Z10" i="29"/>
  <c r="AA10" i="29" s="1"/>
  <c r="X10" i="29"/>
  <c r="Y10" i="29" s="1"/>
  <c r="V10" i="29"/>
  <c r="T10" i="29"/>
  <c r="U10" i="29" s="1"/>
  <c r="R10" i="29"/>
  <c r="S10" i="29" s="1"/>
  <c r="P10" i="29"/>
  <c r="Q10" i="29" s="1"/>
  <c r="N10" i="29"/>
  <c r="M10" i="29"/>
  <c r="K10" i="29"/>
  <c r="H10" i="29"/>
  <c r="I10" i="29" s="1"/>
  <c r="F10" i="29"/>
  <c r="G10" i="29" s="1"/>
  <c r="AQ9" i="29"/>
  <c r="AM9" i="29"/>
  <c r="AK9" i="29"/>
  <c r="AH9" i="29"/>
  <c r="AI7" i="29" s="1"/>
  <c r="AF9" i="29"/>
  <c r="AG9" i="29" s="1"/>
  <c r="AE9" i="29"/>
  <c r="AC9" i="29"/>
  <c r="Z9" i="29"/>
  <c r="AA9" i="29" s="1"/>
  <c r="X9" i="29"/>
  <c r="Y7" i="29" s="1"/>
  <c r="V9" i="29"/>
  <c r="W9" i="29" s="1"/>
  <c r="T9" i="29"/>
  <c r="R9" i="29"/>
  <c r="S9" i="29" s="1"/>
  <c r="P9" i="29"/>
  <c r="Q7" i="29" s="1"/>
  <c r="N9" i="29"/>
  <c r="O9" i="29" s="1"/>
  <c r="M9" i="29"/>
  <c r="K9" i="29"/>
  <c r="H9" i="29"/>
  <c r="I9" i="29" s="1"/>
  <c r="F9" i="29"/>
  <c r="G7" i="29" s="1"/>
  <c r="AM8" i="29"/>
  <c r="AK8" i="29"/>
  <c r="AH8" i="29"/>
  <c r="AF8" i="29"/>
  <c r="AG8" i="29" s="1"/>
  <c r="AE8" i="29"/>
  <c r="AA8" i="29"/>
  <c r="Z8" i="29"/>
  <c r="AA7" i="29" s="1"/>
  <c r="X8" i="29"/>
  <c r="V8" i="29"/>
  <c r="T8" i="29"/>
  <c r="S8" i="29"/>
  <c r="R8" i="29"/>
  <c r="S7" i="29" s="1"/>
  <c r="P8" i="29"/>
  <c r="N8" i="29"/>
  <c r="M8" i="29"/>
  <c r="K8" i="29"/>
  <c r="I8" i="29"/>
  <c r="H8" i="29"/>
  <c r="I7" i="29" s="1"/>
  <c r="F8" i="29"/>
  <c r="AM7" i="29"/>
  <c r="AK7" i="29"/>
  <c r="AH7" i="29"/>
  <c r="AI14" i="29" s="1"/>
  <c r="AG7" i="29"/>
  <c r="AF7" i="29"/>
  <c r="AG17" i="29" s="1"/>
  <c r="AE7" i="29"/>
  <c r="AC7" i="29"/>
  <c r="Z7" i="29"/>
  <c r="AA13" i="29" s="1"/>
  <c r="X7" i="29"/>
  <c r="Y16" i="29" s="1"/>
  <c r="W7" i="29"/>
  <c r="V7" i="29"/>
  <c r="W8" i="29" s="1"/>
  <c r="T7" i="29"/>
  <c r="U18" i="29" s="1"/>
  <c r="R7" i="29"/>
  <c r="S17" i="29" s="1"/>
  <c r="P7" i="29"/>
  <c r="Q16" i="29" s="1"/>
  <c r="O7" i="29"/>
  <c r="N7" i="29"/>
  <c r="O8" i="29" s="1"/>
  <c r="M7" i="29"/>
  <c r="K7" i="29"/>
  <c r="H7" i="29"/>
  <c r="I17" i="29" s="1"/>
  <c r="F7" i="29"/>
  <c r="G16" i="29" s="1"/>
  <c r="AP6" i="29"/>
  <c r="AH6" i="29"/>
  <c r="AF6" i="29"/>
  <c r="Z6" i="29"/>
  <c r="X6" i="29"/>
  <c r="V6" i="29"/>
  <c r="T6" i="29"/>
  <c r="R6" i="29"/>
  <c r="P6" i="29"/>
  <c r="N6" i="29"/>
  <c r="H6" i="29"/>
  <c r="F6" i="29"/>
  <c r="Q18" i="92"/>
  <c r="N18" i="92"/>
  <c r="O18" i="92" s="1"/>
  <c r="M18" i="92"/>
  <c r="J18" i="92"/>
  <c r="E18" i="92"/>
  <c r="C18" i="92"/>
  <c r="Q17" i="92"/>
  <c r="N17" i="92"/>
  <c r="O17" i="92" s="1"/>
  <c r="M17" i="92"/>
  <c r="J17" i="92"/>
  <c r="I17" i="92"/>
  <c r="F17" i="92"/>
  <c r="E17" i="92"/>
  <c r="C17" i="92"/>
  <c r="Q16" i="92"/>
  <c r="N16" i="92"/>
  <c r="M16" i="92"/>
  <c r="J16" i="92"/>
  <c r="I16" i="92"/>
  <c r="F16" i="92"/>
  <c r="E16" i="92"/>
  <c r="C16" i="92"/>
  <c r="Q15" i="92"/>
  <c r="N15" i="92"/>
  <c r="M15" i="92"/>
  <c r="J15" i="92"/>
  <c r="I15" i="92"/>
  <c r="F15" i="92"/>
  <c r="G15" i="92" s="1"/>
  <c r="E15" i="92"/>
  <c r="C15" i="92"/>
  <c r="Q14" i="92"/>
  <c r="N14" i="92"/>
  <c r="M14" i="92"/>
  <c r="J14" i="92"/>
  <c r="K14" i="92" s="1"/>
  <c r="I14" i="92"/>
  <c r="F14" i="92"/>
  <c r="E14" i="92"/>
  <c r="C14" i="92"/>
  <c r="Q13" i="92"/>
  <c r="N13" i="92"/>
  <c r="O13" i="92" s="1"/>
  <c r="M13" i="92"/>
  <c r="J13" i="92"/>
  <c r="I13" i="92"/>
  <c r="F13" i="92"/>
  <c r="G13" i="92" s="1"/>
  <c r="E13" i="92"/>
  <c r="C13" i="92"/>
  <c r="Q12" i="92"/>
  <c r="N12" i="92"/>
  <c r="M12" i="92"/>
  <c r="J12" i="92"/>
  <c r="K12" i="92" s="1"/>
  <c r="I12" i="92"/>
  <c r="F12" i="92"/>
  <c r="E12" i="92"/>
  <c r="C12" i="92"/>
  <c r="Q11" i="92"/>
  <c r="N11" i="92"/>
  <c r="O6" i="92" s="1"/>
  <c r="M11" i="92"/>
  <c r="J11" i="92"/>
  <c r="I11" i="92"/>
  <c r="F11" i="92"/>
  <c r="G11" i="92" s="1"/>
  <c r="E11" i="92"/>
  <c r="C11" i="92"/>
  <c r="Q10" i="92"/>
  <c r="N10" i="92"/>
  <c r="M10" i="92"/>
  <c r="J10" i="92"/>
  <c r="K10" i="92" s="1"/>
  <c r="I10" i="92"/>
  <c r="G10" i="92"/>
  <c r="F10" i="92"/>
  <c r="E10" i="92"/>
  <c r="C10" i="92"/>
  <c r="Q9" i="92"/>
  <c r="N9" i="92"/>
  <c r="O9" i="92" s="1"/>
  <c r="M9" i="92"/>
  <c r="K9" i="92"/>
  <c r="J9" i="92"/>
  <c r="I9" i="92"/>
  <c r="F9" i="92"/>
  <c r="E9" i="92"/>
  <c r="C9" i="92"/>
  <c r="Q8" i="92"/>
  <c r="O8" i="92"/>
  <c r="N8" i="92"/>
  <c r="M8" i="92"/>
  <c r="J8" i="92"/>
  <c r="I8" i="92"/>
  <c r="F8" i="92"/>
  <c r="E8" i="92"/>
  <c r="C8" i="92"/>
  <c r="Q7" i="92"/>
  <c r="N7" i="92"/>
  <c r="M7" i="92"/>
  <c r="J7" i="92"/>
  <c r="I7" i="92"/>
  <c r="F7" i="92"/>
  <c r="G14" i="92" s="1"/>
  <c r="E7" i="92"/>
  <c r="C7" i="92"/>
  <c r="Q6" i="92"/>
  <c r="N6" i="92"/>
  <c r="O12" i="92" s="1"/>
  <c r="M6" i="92"/>
  <c r="J6" i="92"/>
  <c r="K13" i="92" s="1"/>
  <c r="I6" i="92"/>
  <c r="F6" i="92"/>
  <c r="E6" i="92"/>
  <c r="C6" i="92"/>
  <c r="N5" i="92"/>
  <c r="J5" i="92"/>
  <c r="F5" i="92"/>
  <c r="D9" i="91"/>
  <c r="C9" i="91"/>
  <c r="D8" i="91"/>
  <c r="C8" i="91"/>
  <c r="D7" i="91"/>
  <c r="C7" i="91"/>
  <c r="D6" i="91"/>
  <c r="C6" i="91"/>
  <c r="D24" i="70"/>
  <c r="C24" i="70"/>
  <c r="B24" i="70"/>
  <c r="D23" i="70"/>
  <c r="C23" i="70"/>
  <c r="B23" i="70"/>
  <c r="D22" i="70"/>
  <c r="C22" i="70"/>
  <c r="B22" i="70"/>
  <c r="D21" i="70"/>
  <c r="C21" i="70"/>
  <c r="B21" i="70"/>
  <c r="D20" i="70"/>
  <c r="C20" i="70"/>
  <c r="B20" i="70"/>
  <c r="D19" i="70"/>
  <c r="C19" i="70"/>
  <c r="B19" i="70"/>
  <c r="D18" i="70"/>
  <c r="C18" i="70"/>
  <c r="B18" i="70"/>
  <c r="D17" i="70"/>
  <c r="C17" i="70"/>
  <c r="B17" i="70"/>
  <c r="D16" i="70"/>
  <c r="C16" i="70"/>
  <c r="B16" i="70"/>
  <c r="D14" i="70"/>
  <c r="C14" i="70"/>
  <c r="B14" i="70"/>
  <c r="D13" i="70"/>
  <c r="C13" i="70"/>
  <c r="B13" i="70"/>
  <c r="D12" i="70"/>
  <c r="C12" i="70"/>
  <c r="B12" i="70"/>
  <c r="D11" i="70"/>
  <c r="C11" i="70"/>
  <c r="B11" i="70"/>
  <c r="D10" i="70"/>
  <c r="C10" i="70"/>
  <c r="B10" i="70"/>
  <c r="D9" i="70"/>
  <c r="C9" i="70"/>
  <c r="B9" i="70"/>
  <c r="D8" i="70"/>
  <c r="C8" i="70"/>
  <c r="B8" i="70"/>
  <c r="D7" i="70"/>
  <c r="C7" i="70"/>
  <c r="B7" i="70"/>
  <c r="D6" i="70"/>
  <c r="C6" i="70"/>
  <c r="B6" i="70"/>
  <c r="D5" i="70"/>
  <c r="C5" i="70"/>
  <c r="B5" i="70"/>
  <c r="D21" i="93"/>
  <c r="C21" i="93"/>
  <c r="D20" i="93"/>
  <c r="C20" i="93"/>
  <c r="C28" i="72"/>
  <c r="B28" i="72"/>
  <c r="C27" i="72"/>
  <c r="B27" i="72"/>
  <c r="C26" i="72"/>
  <c r="B26" i="72"/>
  <c r="C25" i="72"/>
  <c r="B25" i="72"/>
  <c r="C24" i="72"/>
  <c r="B24" i="72"/>
  <c r="C23" i="72"/>
  <c r="B23" i="72"/>
  <c r="C22" i="72"/>
  <c r="B22" i="72"/>
  <c r="C21" i="72"/>
  <c r="B21" i="72"/>
  <c r="C20" i="72"/>
  <c r="B20" i="72"/>
  <c r="C19" i="72"/>
  <c r="B19" i="72"/>
  <c r="C18" i="72"/>
  <c r="B18" i="72"/>
  <c r="C17" i="72"/>
  <c r="B17" i="72"/>
  <c r="C16" i="72"/>
  <c r="B16" i="72"/>
  <c r="C15" i="72"/>
  <c r="B15" i="72"/>
  <c r="C14" i="72"/>
  <c r="B14" i="72"/>
  <c r="C13" i="72"/>
  <c r="B13" i="72"/>
  <c r="C12" i="72"/>
  <c r="B12" i="72"/>
  <c r="C11" i="72"/>
  <c r="B11" i="72"/>
  <c r="C10" i="72"/>
  <c r="B10" i="72"/>
  <c r="C9" i="72"/>
  <c r="B9" i="72"/>
  <c r="C8" i="72"/>
  <c r="B8" i="72"/>
  <c r="C7" i="72"/>
  <c r="B7" i="72"/>
  <c r="C6" i="72"/>
  <c r="B6" i="72"/>
  <c r="C5" i="72"/>
  <c r="B5" i="72"/>
  <c r="D11" i="71"/>
  <c r="C11" i="71"/>
  <c r="D10" i="71"/>
  <c r="C10" i="71"/>
  <c r="D8" i="71"/>
  <c r="C8" i="71"/>
  <c r="D7" i="71"/>
  <c r="C7" i="71"/>
  <c r="D5" i="71"/>
  <c r="C5" i="71"/>
  <c r="D18" i="48"/>
  <c r="C18" i="48"/>
  <c r="D17" i="48"/>
  <c r="C17" i="48"/>
  <c r="D16" i="48"/>
  <c r="C16" i="48"/>
  <c r="D15" i="48"/>
  <c r="C15" i="48"/>
  <c r="D14" i="48"/>
  <c r="C14" i="48"/>
  <c r="D13" i="48"/>
  <c r="C13" i="48"/>
  <c r="D12" i="48"/>
  <c r="C12" i="48"/>
  <c r="D11" i="48"/>
  <c r="C11" i="48"/>
  <c r="D10" i="48"/>
  <c r="C10" i="48"/>
  <c r="D9" i="48"/>
  <c r="C9" i="48"/>
  <c r="D8" i="48"/>
  <c r="C8" i="48"/>
  <c r="D7" i="48"/>
  <c r="C7" i="48"/>
  <c r="D6" i="48"/>
  <c r="C6" i="48"/>
  <c r="D5" i="48"/>
  <c r="C5" i="48"/>
  <c r="D4" i="48"/>
  <c r="C4" i="48"/>
  <c r="B31" i="25"/>
  <c r="B30" i="25"/>
  <c r="B29" i="25"/>
  <c r="B28" i="25"/>
  <c r="B27" i="25"/>
  <c r="B26" i="25"/>
  <c r="B25" i="25"/>
  <c r="B24" i="25"/>
  <c r="B23" i="25"/>
  <c r="B22" i="25"/>
  <c r="B21" i="25"/>
  <c r="B20" i="25"/>
  <c r="B19" i="25"/>
  <c r="B18" i="25"/>
  <c r="B17" i="25"/>
  <c r="B16" i="25"/>
  <c r="B15" i="25"/>
  <c r="B14" i="25"/>
  <c r="B13" i="25"/>
  <c r="B12" i="25"/>
  <c r="B11" i="25"/>
  <c r="B10" i="25"/>
  <c r="B9" i="25"/>
  <c r="B8" i="25"/>
  <c r="B7" i="25"/>
  <c r="B6" i="25"/>
  <c r="B5" i="25"/>
  <c r="D17" i="94"/>
  <c r="C17" i="94"/>
  <c r="D16" i="94"/>
  <c r="C16" i="94"/>
  <c r="D15" i="94"/>
  <c r="C15" i="94"/>
  <c r="D14" i="94"/>
  <c r="C14" i="94"/>
  <c r="D13" i="94"/>
  <c r="C13" i="94"/>
  <c r="D12" i="94"/>
  <c r="C12" i="94"/>
  <c r="D11" i="94"/>
  <c r="C11" i="94"/>
  <c r="D10" i="94"/>
  <c r="C10" i="94"/>
  <c r="D9" i="94"/>
  <c r="C9" i="94"/>
  <c r="D8" i="94"/>
  <c r="C8" i="94"/>
  <c r="D7" i="94"/>
  <c r="C7" i="94"/>
  <c r="D6" i="94"/>
  <c r="C6" i="94"/>
  <c r="D5" i="94"/>
  <c r="C5" i="94"/>
  <c r="C4" i="94"/>
  <c r="B14" i="47"/>
  <c r="B13" i="47"/>
  <c r="B12" i="47"/>
  <c r="B11" i="47"/>
  <c r="B10" i="47"/>
  <c r="B9" i="47"/>
  <c r="B8" i="47"/>
  <c r="B7" i="47"/>
  <c r="B6" i="47"/>
  <c r="B5" i="47"/>
  <c r="B4" i="47"/>
  <c r="B14" i="50"/>
  <c r="B13" i="50"/>
  <c r="B12" i="50"/>
  <c r="B11" i="50"/>
  <c r="B10" i="50"/>
  <c r="B9" i="50"/>
  <c r="B8" i="50"/>
  <c r="B7" i="50"/>
  <c r="B6" i="50"/>
  <c r="B5" i="50"/>
  <c r="B4" i="50"/>
  <c r="B16" i="24"/>
  <c r="B15" i="24"/>
  <c r="B14" i="24"/>
  <c r="B13" i="24"/>
  <c r="B12" i="24"/>
  <c r="B11" i="24"/>
  <c r="B10" i="24"/>
  <c r="B9" i="24"/>
  <c r="B8" i="24"/>
  <c r="B7" i="24"/>
  <c r="B6" i="24"/>
  <c r="B5" i="24"/>
  <c r="B4" i="24"/>
  <c r="D21" i="90"/>
  <c r="C21" i="90"/>
  <c r="B21" i="90"/>
  <c r="C20" i="90"/>
  <c r="B20" i="90"/>
  <c r="D20" i="90" s="1"/>
  <c r="C19" i="90"/>
  <c r="B19" i="90"/>
  <c r="D19" i="90" s="1"/>
  <c r="D17" i="90"/>
  <c r="C17" i="90"/>
  <c r="B17" i="90"/>
  <c r="D16" i="90"/>
  <c r="C16" i="90"/>
  <c r="B16" i="90"/>
  <c r="D15" i="90"/>
  <c r="C15" i="90"/>
  <c r="B15" i="90"/>
  <c r="C14" i="90"/>
  <c r="B14" i="90"/>
  <c r="D14" i="90" s="1"/>
  <c r="C13" i="90"/>
  <c r="B13" i="90"/>
  <c r="D13" i="90" s="1"/>
  <c r="D12" i="90"/>
  <c r="C12" i="90"/>
  <c r="B12" i="90"/>
  <c r="C11" i="90"/>
  <c r="B11" i="90"/>
  <c r="D11" i="90" s="1"/>
  <c r="C10" i="90"/>
  <c r="B10" i="90"/>
  <c r="D10" i="90" s="1"/>
  <c r="D9" i="90"/>
  <c r="C9" i="90"/>
  <c r="B9" i="90"/>
  <c r="D8" i="90"/>
  <c r="C8" i="90"/>
  <c r="B8" i="90"/>
  <c r="D7" i="90"/>
  <c r="C7" i="90"/>
  <c r="B7" i="90"/>
  <c r="C6" i="90"/>
  <c r="B6" i="90"/>
  <c r="D6" i="90" s="1"/>
  <c r="C4" i="90"/>
  <c r="B4" i="90"/>
  <c r="O7" i="92" l="1"/>
  <c r="K8" i="92"/>
  <c r="G9" i="92"/>
  <c r="O15" i="92"/>
  <c r="K16" i="92"/>
  <c r="G17" i="92"/>
  <c r="AI8" i="29"/>
  <c r="U9" i="29"/>
  <c r="O10" i="29"/>
  <c r="W10" i="29"/>
  <c r="AG10" i="29"/>
  <c r="G11" i="29"/>
  <c r="Q11" i="29"/>
  <c r="Y11" i="29"/>
  <c r="AI11" i="29"/>
  <c r="I12" i="29"/>
  <c r="S12" i="29"/>
  <c r="AA12" i="29"/>
  <c r="U13" i="29"/>
  <c r="AG13" i="29"/>
  <c r="G14" i="29"/>
  <c r="Q14" i="29"/>
  <c r="Y14" i="29"/>
  <c r="I15" i="29"/>
  <c r="S15" i="29"/>
  <c r="AA15" i="29"/>
  <c r="Y18" i="29"/>
  <c r="AI18" i="29"/>
  <c r="O10" i="92"/>
  <c r="K11" i="92"/>
  <c r="G12" i="92"/>
  <c r="U7" i="29"/>
  <c r="G8" i="29"/>
  <c r="Q8" i="29"/>
  <c r="Y8" i="29"/>
  <c r="AO12" i="29"/>
  <c r="W13" i="29"/>
  <c r="AA14" i="29"/>
  <c r="U16" i="29"/>
  <c r="AA17" i="29"/>
  <c r="G18" i="29"/>
  <c r="Q18" i="29"/>
  <c r="K6" i="92"/>
  <c r="G7" i="92"/>
  <c r="AA18" i="29"/>
  <c r="O16" i="92"/>
  <c r="K17" i="92"/>
  <c r="K18" i="92"/>
  <c r="Y13" i="29"/>
  <c r="O16" i="29"/>
  <c r="W16" i="29"/>
  <c r="AG16" i="29"/>
  <c r="U17" i="29"/>
  <c r="I18" i="29"/>
  <c r="S18" i="29"/>
  <c r="U19" i="29"/>
  <c r="O11" i="92"/>
  <c r="G9" i="29"/>
  <c r="Q9" i="29"/>
  <c r="Y9" i="29"/>
  <c r="AI9" i="29"/>
  <c r="AO18" i="29"/>
  <c r="K7" i="92"/>
  <c r="G8" i="92"/>
  <c r="O14" i="92"/>
  <c r="K15" i="92"/>
  <c r="G16" i="92"/>
  <c r="U8" i="29"/>
  <c r="AO10" i="29"/>
  <c r="AO13" i="29"/>
  <c r="AG14" i="29"/>
  <c r="AI16" i="29"/>
  <c r="O17" i="29"/>
  <c r="W17" i="29"/>
  <c r="W18" i="29"/>
  <c r="G6" i="92"/>
</calcChain>
</file>

<file path=xl/sharedStrings.xml><?xml version="1.0" encoding="utf-8"?>
<sst xmlns="http://schemas.openxmlformats.org/spreadsheetml/2006/main" count="746" uniqueCount="429">
  <si>
    <r>
      <rPr>
        <b/>
        <sz val="16"/>
        <rFont val="宋体"/>
        <family val="3"/>
        <charset val="134"/>
      </rPr>
      <t>国家、湖南省、岳阳市</t>
    </r>
    <r>
      <rPr>
        <b/>
        <sz val="16"/>
        <rFont val="Times New Roman"/>
        <family val="1"/>
      </rPr>
      <t>2022</t>
    </r>
    <r>
      <rPr>
        <b/>
        <sz val="16"/>
        <rFont val="宋体"/>
        <family val="3"/>
        <charset val="134"/>
      </rPr>
      <t>年度经济社会发展预期目标</t>
    </r>
  </si>
  <si>
    <r>
      <rPr>
        <sz val="12"/>
        <rFont val="宋体"/>
        <family val="3"/>
        <charset val="134"/>
      </rPr>
      <t>指标名称</t>
    </r>
  </si>
  <si>
    <r>
      <rPr>
        <sz val="12"/>
        <rFont val="宋体"/>
        <family val="3"/>
        <charset val="134"/>
      </rPr>
      <t>单位</t>
    </r>
  </si>
  <si>
    <t>国家</t>
  </si>
  <si>
    <r>
      <rPr>
        <sz val="12"/>
        <rFont val="宋体"/>
        <family val="3"/>
        <charset val="134"/>
      </rPr>
      <t>湖南省</t>
    </r>
  </si>
  <si>
    <r>
      <rPr>
        <sz val="12"/>
        <rFont val="宋体"/>
        <family val="3"/>
        <charset val="134"/>
      </rPr>
      <t>岳阳市</t>
    </r>
  </si>
  <si>
    <t>GDP</t>
  </si>
  <si>
    <t>%</t>
  </si>
  <si>
    <r>
      <rPr>
        <sz val="12"/>
        <rFont val="Times New Roman"/>
        <family val="1"/>
      </rPr>
      <t>5.5%</t>
    </r>
    <r>
      <rPr>
        <sz val="12"/>
        <rFont val="宋体"/>
        <family val="3"/>
        <charset val="134"/>
      </rPr>
      <t>左右</t>
    </r>
  </si>
  <si>
    <r>
      <rPr>
        <sz val="11"/>
        <rFont val="Times New Roman"/>
        <family val="1"/>
      </rPr>
      <t>6.5%</t>
    </r>
    <r>
      <rPr>
        <sz val="11"/>
        <rFont val="宋体"/>
        <family val="3"/>
        <charset val="134"/>
      </rPr>
      <t>以上</t>
    </r>
  </si>
  <si>
    <r>
      <rPr>
        <sz val="11"/>
        <rFont val="Times New Roman"/>
        <family val="1"/>
      </rPr>
      <t>7.5%</t>
    </r>
    <r>
      <rPr>
        <sz val="11"/>
        <rFont val="宋体"/>
        <family val="3"/>
        <charset val="134"/>
      </rPr>
      <t>以上</t>
    </r>
    <r>
      <rPr>
        <sz val="11"/>
        <rFont val="Times New Roman"/>
        <family val="1"/>
      </rPr>
      <t xml:space="preserve"> </t>
    </r>
  </si>
  <si>
    <r>
      <rPr>
        <sz val="12"/>
        <rFont val="宋体"/>
        <family val="3"/>
        <charset val="134"/>
      </rPr>
      <t>规模工业增加值</t>
    </r>
  </si>
  <si>
    <r>
      <rPr>
        <sz val="12"/>
        <rFont val="宋体"/>
        <family val="3"/>
        <charset val="134"/>
      </rPr>
      <t>固定资产投资</t>
    </r>
  </si>
  <si>
    <r>
      <rPr>
        <sz val="11"/>
        <rFont val="Times New Roman"/>
        <family val="1"/>
      </rPr>
      <t>9%</t>
    </r>
    <r>
      <rPr>
        <sz val="11"/>
        <rFont val="宋体"/>
        <family val="3"/>
        <charset val="134"/>
      </rPr>
      <t>以上</t>
    </r>
  </si>
  <si>
    <r>
      <rPr>
        <sz val="12"/>
        <rFont val="宋体"/>
        <family val="3"/>
        <charset val="134"/>
      </rPr>
      <t>社会消费品零售总额</t>
    </r>
  </si>
  <si>
    <r>
      <rPr>
        <sz val="12"/>
        <rFont val="宋体"/>
        <family val="3"/>
        <charset val="134"/>
      </rPr>
      <t>进出口总额</t>
    </r>
  </si>
  <si>
    <t>保稳提质</t>
  </si>
  <si>
    <r>
      <rPr>
        <sz val="11"/>
        <rFont val="Times New Roman"/>
        <family val="1"/>
      </rPr>
      <t>30%</t>
    </r>
    <r>
      <rPr>
        <sz val="11"/>
        <rFont val="宋体"/>
        <family val="3"/>
        <charset val="134"/>
      </rPr>
      <t>以上</t>
    </r>
  </si>
  <si>
    <r>
      <rPr>
        <sz val="12"/>
        <rFont val="宋体"/>
        <family val="3"/>
        <charset val="134"/>
      </rPr>
      <t>居民消费价格指数</t>
    </r>
  </si>
  <si>
    <r>
      <rPr>
        <sz val="11"/>
        <rFont val="Times New Roman"/>
        <family val="1"/>
      </rPr>
      <t>3%</t>
    </r>
    <r>
      <rPr>
        <sz val="11"/>
        <rFont val="宋体"/>
        <family val="3"/>
        <charset val="134"/>
      </rPr>
      <t>左右</t>
    </r>
  </si>
  <si>
    <r>
      <rPr>
        <sz val="11"/>
        <rFont val="Times New Roman"/>
        <family val="1"/>
      </rPr>
      <t>3%</t>
    </r>
    <r>
      <rPr>
        <sz val="11"/>
        <rFont val="宋体"/>
        <family val="3"/>
        <charset val="134"/>
      </rPr>
      <t>以内</t>
    </r>
  </si>
  <si>
    <t>一般公共预算地方收入</t>
  </si>
  <si>
    <r>
      <rPr>
        <sz val="11"/>
        <rFont val="Times New Roman"/>
        <family val="1"/>
      </rPr>
      <t>8.0%</t>
    </r>
    <r>
      <rPr>
        <sz val="11"/>
        <rFont val="宋体"/>
        <family val="3"/>
        <charset val="134"/>
      </rPr>
      <t>左右</t>
    </r>
  </si>
  <si>
    <t>居民收入</t>
  </si>
  <si>
    <t>与经济增长基本同步</t>
  </si>
  <si>
    <t>稳步增长</t>
  </si>
  <si>
    <t>城镇新增就业</t>
  </si>
  <si>
    <t>万人</t>
  </si>
  <si>
    <t>70万人</t>
  </si>
  <si>
    <t>城镇调查失业率</t>
  </si>
  <si>
    <r>
      <rPr>
        <sz val="12"/>
        <rFont val="Times New Roman"/>
        <family val="1"/>
      </rPr>
      <t>5.5%</t>
    </r>
    <r>
      <rPr>
        <sz val="12"/>
        <rFont val="宋体"/>
        <family val="3"/>
        <charset val="134"/>
      </rPr>
      <t>以内</t>
    </r>
  </si>
  <si>
    <t>1-12月岳阳市主要经济指标完成情况表</t>
  </si>
  <si>
    <t>主要指标</t>
  </si>
  <si>
    <t>单 位</t>
  </si>
  <si>
    <t>总量</t>
  </si>
  <si>
    <t>增幅（%）</t>
  </si>
  <si>
    <t>地区生产总值</t>
  </si>
  <si>
    <t>亿元</t>
  </si>
  <si>
    <t xml:space="preserve">  第一产业</t>
  </si>
  <si>
    <t xml:space="preserve">  第二产业</t>
  </si>
  <si>
    <t xml:space="preserve">  第三产业</t>
  </si>
  <si>
    <t>规模以上工业增加值</t>
  </si>
  <si>
    <t>—</t>
  </si>
  <si>
    <t>规模以上服务业主营业务收入（1-11月）</t>
  </si>
  <si>
    <t>固定资产投资</t>
  </si>
  <si>
    <t xml:space="preserve">  产业投资</t>
  </si>
  <si>
    <t xml:space="preserve">   工业投资</t>
  </si>
  <si>
    <t xml:space="preserve">  房地产投资</t>
  </si>
  <si>
    <t>商品房销售面积</t>
  </si>
  <si>
    <t>万平方米</t>
  </si>
  <si>
    <t>商品房销售额</t>
  </si>
  <si>
    <t>社会消费品零售总额</t>
  </si>
  <si>
    <t xml:space="preserve">  限上企业（单位）消费品零售额</t>
  </si>
  <si>
    <t>进出口总额</t>
  </si>
  <si>
    <t xml:space="preserve">  出口总额</t>
  </si>
  <si>
    <t xml:space="preserve">  进口总额</t>
  </si>
  <si>
    <t>实际到位内资</t>
  </si>
  <si>
    <t>实际使用外商直接投资</t>
  </si>
  <si>
    <t>万美元</t>
  </si>
  <si>
    <t>一般公共预算收入</t>
  </si>
  <si>
    <t xml:space="preserve">  一般公共预算地方收入</t>
  </si>
  <si>
    <t>一般公共预算支出</t>
  </si>
  <si>
    <t>金融机构存款余额</t>
  </si>
  <si>
    <t xml:space="preserve">  住户存款余额</t>
  </si>
  <si>
    <t>金融机构贷款余额</t>
  </si>
  <si>
    <t>居民消费价格总指数</t>
  </si>
  <si>
    <t>全体居民人均可支配收入</t>
  </si>
  <si>
    <t>元</t>
  </si>
  <si>
    <t>城镇居民人均可支配收入</t>
  </si>
  <si>
    <t>农村居民人均可支配收入</t>
  </si>
  <si>
    <t>全社会用电量</t>
  </si>
  <si>
    <t>亿千瓦时</t>
  </si>
  <si>
    <t xml:space="preserve">  工业用电量</t>
  </si>
  <si>
    <t>指标</t>
  </si>
  <si>
    <t>总量（亿元）</t>
  </si>
  <si>
    <t>增幅(%)</t>
  </si>
  <si>
    <t>占GDP比重（%）</t>
  </si>
  <si>
    <t xml:space="preserve">地区生产总值 </t>
  </si>
  <si>
    <t>按行业分</t>
  </si>
  <si>
    <t xml:space="preserve">     农林牧渔业</t>
  </si>
  <si>
    <t xml:space="preserve">     工业</t>
  </si>
  <si>
    <t xml:space="preserve">       #制造业</t>
  </si>
  <si>
    <t xml:space="preserve">     建筑业</t>
  </si>
  <si>
    <t xml:space="preserve">     批发和零售业</t>
  </si>
  <si>
    <t xml:space="preserve">     交通运输、仓储和邮政业</t>
  </si>
  <si>
    <t xml:space="preserve">     住宿和餐饮业</t>
  </si>
  <si>
    <t xml:space="preserve">     金融业</t>
  </si>
  <si>
    <t xml:space="preserve">     房地产业</t>
  </si>
  <si>
    <t xml:space="preserve">     其他服务业</t>
  </si>
  <si>
    <t xml:space="preserve">      #营利性服务业</t>
  </si>
  <si>
    <t xml:space="preserve">       非营利性服务业</t>
  </si>
  <si>
    <t>按产业分</t>
  </si>
  <si>
    <t>注：本表为季报。</t>
  </si>
  <si>
    <t>农业经济</t>
  </si>
  <si>
    <t>单位</t>
  </si>
  <si>
    <t>一、农林牧渔业总产值</t>
  </si>
  <si>
    <t>农业产值</t>
  </si>
  <si>
    <t>林业产值</t>
  </si>
  <si>
    <t>牧业产值</t>
  </si>
  <si>
    <t>渔业产值</t>
  </si>
  <si>
    <t>农林牧渔专业及辅助性活动产值</t>
  </si>
  <si>
    <t>二、农作物播种面积</t>
  </si>
  <si>
    <t xml:space="preserve">  蔬菜及食用菌</t>
  </si>
  <si>
    <t>万亩</t>
  </si>
  <si>
    <t>_</t>
  </si>
  <si>
    <t xml:space="preserve">  油菜籽</t>
  </si>
  <si>
    <t>三、主要农产品产量</t>
  </si>
  <si>
    <t>万吨</t>
  </si>
  <si>
    <t xml:space="preserve">  茶叶</t>
  </si>
  <si>
    <t>吨</t>
  </si>
  <si>
    <t xml:space="preserve">  水果</t>
  </si>
  <si>
    <t>规模工业生产主要分类</t>
  </si>
  <si>
    <t>指    标</t>
  </si>
  <si>
    <t>全市规模工业增加值</t>
  </si>
  <si>
    <t>其中：国有企业</t>
  </si>
  <si>
    <t xml:space="preserve">      股份制企业</t>
  </si>
  <si>
    <t xml:space="preserve">      外商及港、澳、台商投资企业</t>
  </si>
  <si>
    <t xml:space="preserve">      其他经济类型企业</t>
  </si>
  <si>
    <t>其中：大中型工业</t>
  </si>
  <si>
    <t xml:space="preserve">      中小微型工业</t>
  </si>
  <si>
    <t>其中：公有制工业</t>
  </si>
  <si>
    <t xml:space="preserve">      非公有制工业</t>
  </si>
  <si>
    <t>其中：中省工业</t>
  </si>
  <si>
    <t xml:space="preserve">      地方工业</t>
  </si>
  <si>
    <t>其中：高加工度工业</t>
  </si>
  <si>
    <t>其中：高技术产业</t>
  </si>
  <si>
    <t>规模工业主要行业</t>
  </si>
  <si>
    <t>主要行业增加值</t>
  </si>
  <si>
    <t>石化行业</t>
  </si>
  <si>
    <t>造纸行业</t>
  </si>
  <si>
    <t>电力行业</t>
  </si>
  <si>
    <t>食品行业</t>
  </si>
  <si>
    <t>机械行业</t>
  </si>
  <si>
    <t>纺织行业</t>
  </si>
  <si>
    <t>建材行业</t>
  </si>
  <si>
    <t>有色及循环行业</t>
  </si>
  <si>
    <t>医药行业</t>
  </si>
  <si>
    <t>电子信息制造业</t>
  </si>
  <si>
    <t>省级以上园区规模工业</t>
  </si>
  <si>
    <t>省级及以上园区规模工业增加值</t>
  </si>
  <si>
    <t>岳阳经济技术开发区</t>
  </si>
  <si>
    <t>湖南岳阳绿色化工产业园</t>
  </si>
  <si>
    <t>君山区工业集中区</t>
  </si>
  <si>
    <t>岳阳高新技术产业园区</t>
  </si>
  <si>
    <t>华容高新技术产业开发区</t>
  </si>
  <si>
    <t>湘阴县工业园</t>
  </si>
  <si>
    <t>平江高新技术产业园区</t>
  </si>
  <si>
    <t>汨罗循环经济产业园</t>
  </si>
  <si>
    <t>临湘市工业园</t>
  </si>
  <si>
    <t>岳阳临港高新技术产业开发区</t>
  </si>
  <si>
    <t>规模以上工业经济效益（1-2月）</t>
  </si>
  <si>
    <t xml:space="preserve"> 绝对额  </t>
  </si>
  <si>
    <t>企业单位数</t>
  </si>
  <si>
    <t>个</t>
  </si>
  <si>
    <t xml:space="preserve"> #亏损企业个数</t>
  </si>
  <si>
    <t>资产总计</t>
  </si>
  <si>
    <t>负债合计</t>
  </si>
  <si>
    <t>主营营业收入</t>
  </si>
  <si>
    <t>主营营业成本</t>
  </si>
  <si>
    <t>主营税金及附加</t>
  </si>
  <si>
    <t>销售费用</t>
  </si>
  <si>
    <t>管理费用</t>
  </si>
  <si>
    <t>财务费用</t>
  </si>
  <si>
    <t>利润总额</t>
  </si>
  <si>
    <t>应交增值税</t>
  </si>
  <si>
    <t>亏损企业亏损总额</t>
  </si>
  <si>
    <t>平均用工人数</t>
  </si>
  <si>
    <t>注：规模以上工业经济效益为错月数据。</t>
  </si>
  <si>
    <t>用电量</t>
  </si>
  <si>
    <t>1-本月        （万千瓦时）</t>
  </si>
  <si>
    <r>
      <rPr>
        <b/>
        <sz val="14"/>
        <rFont val="宋体"/>
        <family val="3"/>
        <charset val="134"/>
      </rPr>
      <t>增幅</t>
    </r>
    <r>
      <rPr>
        <b/>
        <sz val="14"/>
        <rFont val="宋体"/>
        <family val="3"/>
        <charset val="134"/>
      </rPr>
      <t>(%)</t>
    </r>
  </si>
  <si>
    <t>全社会用电量总计</t>
  </si>
  <si>
    <t xml:space="preserve"> 全行业用电合计</t>
  </si>
  <si>
    <t xml:space="preserve">   #工业</t>
  </si>
  <si>
    <t xml:space="preserve">    建筑业</t>
  </si>
  <si>
    <t xml:space="preserve">   #交通运输、仓储和邮政业</t>
  </si>
  <si>
    <t xml:space="preserve">    批发和零售业</t>
  </si>
  <si>
    <t xml:space="preserve">    住宿和餐饮业</t>
  </si>
  <si>
    <t xml:space="preserve">    金融业</t>
  </si>
  <si>
    <t xml:space="preserve">    房地产业</t>
  </si>
  <si>
    <t xml:space="preserve"> 城乡居民生活用电合计</t>
  </si>
  <si>
    <t xml:space="preserve">  城镇居民</t>
  </si>
  <si>
    <t xml:space="preserve">  乡村居民</t>
  </si>
  <si>
    <r>
      <rPr>
        <b/>
        <sz val="14"/>
        <rFont val="宋体"/>
        <family val="3"/>
        <charset val="134"/>
        <scheme val="minor"/>
      </rPr>
      <t xml:space="preserve">指 </t>
    </r>
    <r>
      <rPr>
        <b/>
        <sz val="14"/>
        <rFont val="宋体"/>
        <family val="3"/>
        <charset val="134"/>
      </rPr>
      <t xml:space="preserve">   标</t>
    </r>
  </si>
  <si>
    <t xml:space="preserve"> 全部固定资产投资 </t>
  </si>
  <si>
    <t xml:space="preserve"> 一、按经济类型分 </t>
  </si>
  <si>
    <t xml:space="preserve">    国有投资 </t>
  </si>
  <si>
    <t xml:space="preserve">    非国有投资 </t>
  </si>
  <si>
    <t xml:space="preserve">      民间投资 </t>
  </si>
  <si>
    <t xml:space="preserve"> 二、按隶属关系分 </t>
  </si>
  <si>
    <t xml:space="preserve">    中央项目 </t>
  </si>
  <si>
    <t xml:space="preserve">    地方项目 </t>
  </si>
  <si>
    <t xml:space="preserve"> 三、按产业分 </t>
  </si>
  <si>
    <t xml:space="preserve">    第一产业 </t>
  </si>
  <si>
    <t xml:space="preserve">    第二产业 </t>
  </si>
  <si>
    <t xml:space="preserve">    第三产业 </t>
  </si>
  <si>
    <t xml:space="preserve"> 四、按投资方向分 </t>
  </si>
  <si>
    <t xml:space="preserve"> 涉农项目投资 </t>
  </si>
  <si>
    <t xml:space="preserve"> 工业投资 </t>
  </si>
  <si>
    <t xml:space="preserve">       其中：本年新开工工业投资 </t>
  </si>
  <si>
    <t xml:space="preserve">       工业技改投资 </t>
  </si>
  <si>
    <t xml:space="preserve"> 高新技术产业</t>
  </si>
  <si>
    <t xml:space="preserve"> 民生工程 </t>
  </si>
  <si>
    <t xml:space="preserve"> 生态环境</t>
  </si>
  <si>
    <t xml:space="preserve"> 基础设施</t>
  </si>
  <si>
    <t xml:space="preserve"> 房地产开发</t>
  </si>
  <si>
    <t xml:space="preserve"> 五、按结构分 </t>
  </si>
  <si>
    <t xml:space="preserve">    建筑工程 </t>
  </si>
  <si>
    <t xml:space="preserve">    安装工程 </t>
  </si>
  <si>
    <t xml:space="preserve">    设备工器具购置 </t>
  </si>
  <si>
    <t xml:space="preserve">    其他费用 </t>
  </si>
  <si>
    <t>六、按投资规模分</t>
  </si>
  <si>
    <t xml:space="preserve">  #5000万以下项目个数   </t>
  </si>
  <si>
    <t xml:space="preserve">   5000万以下项目投资额</t>
  </si>
  <si>
    <t xml:space="preserve">  #5000万以上项目个数   </t>
  </si>
  <si>
    <t xml:space="preserve">   5000万以上项目投资额</t>
  </si>
  <si>
    <t xml:space="preserve">   亿元以上项目个数</t>
  </si>
  <si>
    <t xml:space="preserve">   亿元以上项目投资额</t>
  </si>
  <si>
    <t>各行业固定资产投资</t>
  </si>
  <si>
    <t xml:space="preserve"> 农、林、牧、渔业 </t>
  </si>
  <si>
    <t xml:space="preserve"> 采矿业 </t>
  </si>
  <si>
    <t xml:space="preserve"> 制造业 </t>
  </si>
  <si>
    <t xml:space="preserve"> 电力、热力、燃气及水的生产和供应业 </t>
  </si>
  <si>
    <t xml:space="preserve"> 建筑业 </t>
  </si>
  <si>
    <t xml:space="preserve"> 交通运输、仓储和邮政业 </t>
  </si>
  <si>
    <t xml:space="preserve"> 信息传输、软件和信息技术服务业 </t>
  </si>
  <si>
    <t xml:space="preserve"> 批发和零售业 </t>
  </si>
  <si>
    <t xml:space="preserve"> 住宿和餐饮业 </t>
  </si>
  <si>
    <t xml:space="preserve"> 金融业</t>
  </si>
  <si>
    <t xml:space="preserve"> 房地产业 </t>
  </si>
  <si>
    <t xml:space="preserve"> 租赁和商务服务业 </t>
  </si>
  <si>
    <t xml:space="preserve"> 科学研究和技术服务业 </t>
  </si>
  <si>
    <t xml:space="preserve"> 水利、环境和公共设施管理业 </t>
  </si>
  <si>
    <t xml:space="preserve"> 居民服务、修理和其他服务业 </t>
  </si>
  <si>
    <t xml:space="preserve"> 教育 </t>
  </si>
  <si>
    <t xml:space="preserve"> 卫生和社会工作 </t>
  </si>
  <si>
    <t xml:space="preserve"> 文化、体育和娱乐业 </t>
  </si>
  <si>
    <t xml:space="preserve"> 公共管理和社会组织 </t>
  </si>
  <si>
    <t>商品房建设与销售</t>
  </si>
  <si>
    <r>
      <rPr>
        <b/>
        <sz val="14"/>
        <rFont val="宋体"/>
        <family val="3"/>
        <charset val="134"/>
        <scheme val="minor"/>
      </rPr>
      <t xml:space="preserve"> 指</t>
    </r>
    <r>
      <rPr>
        <b/>
        <sz val="14"/>
        <rFont val="宋体"/>
        <family val="3"/>
        <charset val="134"/>
      </rPr>
      <t xml:space="preserve">    标</t>
    </r>
  </si>
  <si>
    <t>绝对量</t>
  </si>
  <si>
    <t>本年完成投资</t>
  </si>
  <si>
    <t xml:space="preserve">  其中：住宅</t>
  </si>
  <si>
    <t xml:space="preserve">        土地购置费</t>
  </si>
  <si>
    <t>房屋施工面积</t>
  </si>
  <si>
    <t>新开工面积</t>
  </si>
  <si>
    <t>房屋竣工面积</t>
  </si>
  <si>
    <t>待售面积</t>
  </si>
  <si>
    <t>贸易旅游</t>
  </si>
  <si>
    <t>绝对额</t>
  </si>
  <si>
    <t>增幅</t>
  </si>
  <si>
    <t>1.社会消费零售总额</t>
  </si>
  <si>
    <t>（1）按经营地分</t>
  </si>
  <si>
    <t>城镇</t>
  </si>
  <si>
    <t>乡村</t>
  </si>
  <si>
    <t>（2）按消费形态分</t>
  </si>
  <si>
    <t>商品零售</t>
  </si>
  <si>
    <t>餐饮收入</t>
  </si>
  <si>
    <r>
      <rPr>
        <b/>
        <sz val="14"/>
        <rFont val="宋体"/>
        <family val="3"/>
        <charset val="134"/>
        <scheme val="minor"/>
      </rPr>
      <t>2</t>
    </r>
    <r>
      <rPr>
        <b/>
        <sz val="14"/>
        <rFont val="宋体"/>
        <family val="3"/>
        <charset val="134"/>
      </rPr>
      <t>.旅游经济</t>
    </r>
  </si>
  <si>
    <t xml:space="preserve"> 旅游总人数</t>
  </si>
  <si>
    <t>万人次</t>
  </si>
  <si>
    <t xml:space="preserve"> 入境总人数</t>
  </si>
  <si>
    <t>人次</t>
  </si>
  <si>
    <t xml:space="preserve"> 旅游总收入</t>
  </si>
  <si>
    <t xml:space="preserve"> 旅游创汇</t>
  </si>
  <si>
    <t>注：以上部分数据由市文化旅游广电局提供。</t>
  </si>
  <si>
    <t>限上商品零售类值</t>
  </si>
  <si>
    <t>绝对额（亿元）</t>
  </si>
  <si>
    <t>合计</t>
  </si>
  <si>
    <t xml:space="preserve">  1.粮油、食品类</t>
  </si>
  <si>
    <t xml:space="preserve">  2.饮料类</t>
  </si>
  <si>
    <t xml:space="preserve">  3.烟酒类</t>
  </si>
  <si>
    <t xml:space="preserve">  4.服装、鞋帽、针纺织品类</t>
  </si>
  <si>
    <t xml:space="preserve">  5.化妆品类</t>
  </si>
  <si>
    <t xml:space="preserve">  6.金银珠宝类</t>
  </si>
  <si>
    <t xml:space="preserve">  7.日用品类</t>
  </si>
  <si>
    <t xml:space="preserve">  8.五金、电料类</t>
  </si>
  <si>
    <t xml:space="preserve">  9.体育、娱乐用品类</t>
  </si>
  <si>
    <t xml:space="preserve">  10.书报杂志类</t>
  </si>
  <si>
    <t xml:space="preserve">  11.电子出版物及音像制品类</t>
  </si>
  <si>
    <t xml:space="preserve">  12.家用电器和音像器材类</t>
  </si>
  <si>
    <t xml:space="preserve">  13.中西药品类</t>
  </si>
  <si>
    <t xml:space="preserve">  14.文化办公用品类</t>
  </si>
  <si>
    <t xml:space="preserve">  15.家具类</t>
  </si>
  <si>
    <t xml:space="preserve">  16.通讯器材类</t>
  </si>
  <si>
    <t xml:space="preserve">  17.煤炭及制品类</t>
  </si>
  <si>
    <t xml:space="preserve">  19.石油及制品类</t>
  </si>
  <si>
    <t xml:space="preserve">  22.建筑及装潢材料类</t>
  </si>
  <si>
    <t xml:space="preserve">  23.机电产品及设备类</t>
  </si>
  <si>
    <t xml:space="preserve">  24.汽车类</t>
  </si>
  <si>
    <t xml:space="preserve">  26.棉麻类</t>
  </si>
  <si>
    <t xml:space="preserve">  27.其他类</t>
  </si>
  <si>
    <t>规模以上服务业企业分行业营业收入（1-2月）</t>
  </si>
  <si>
    <t xml:space="preserve"> 绝对额（亿元） </t>
  </si>
  <si>
    <t>规模以上服务业营业收入</t>
  </si>
  <si>
    <t xml:space="preserve"> 交通运输、仓储和邮政业</t>
  </si>
  <si>
    <t xml:space="preserve"> 信息传输、软件和信息技术服务业</t>
  </si>
  <si>
    <t xml:space="preserve"> 房地产业</t>
  </si>
  <si>
    <t xml:space="preserve"> 租赁和商务服务业</t>
  </si>
  <si>
    <t xml:space="preserve"> 科学研究和技术服务业</t>
  </si>
  <si>
    <t xml:space="preserve"> 水利、环境和公共设施管理业</t>
  </si>
  <si>
    <t xml:space="preserve"> 居民服务、修理和其他服务业</t>
  </si>
  <si>
    <t xml:space="preserve"> 教育</t>
  </si>
  <si>
    <t xml:space="preserve"> 卫生和社会工作</t>
  </si>
  <si>
    <t xml:space="preserve"> 文化、体育和娱乐业</t>
  </si>
  <si>
    <t>注：规模以上服务业营业收入为错月数据。</t>
  </si>
  <si>
    <t>交通运输邮政</t>
  </si>
  <si>
    <t>一、交通运输情况</t>
  </si>
  <si>
    <t>1、客运量总计</t>
  </si>
  <si>
    <t xml:space="preserve">  全社会公路客运量</t>
  </si>
  <si>
    <t xml:space="preserve">  全社会水路客运量</t>
  </si>
  <si>
    <t>——</t>
  </si>
  <si>
    <t>2、旅客周转量总计</t>
  </si>
  <si>
    <t>万人公里</t>
  </si>
  <si>
    <t xml:space="preserve">  全社会公路旅客周转量</t>
  </si>
  <si>
    <t xml:space="preserve">  全社会水路旅客周转量</t>
  </si>
  <si>
    <t>3、货运量总计</t>
  </si>
  <si>
    <t xml:space="preserve">  全社会公路货运量</t>
  </si>
  <si>
    <t xml:space="preserve">  全社会水路货运量</t>
  </si>
  <si>
    <t>4、货物周转量总计</t>
  </si>
  <si>
    <t>万吨公里</t>
  </si>
  <si>
    <t xml:space="preserve">  全社会公路货物周转量</t>
  </si>
  <si>
    <t xml:space="preserve">  全社会水路货物周转量</t>
  </si>
  <si>
    <t>5、主要港口货物吞吐量</t>
  </si>
  <si>
    <t xml:space="preserve">  主要港口集装箱(TEU)</t>
  </si>
  <si>
    <t>箱</t>
  </si>
  <si>
    <t>二、邮政快递业务情况</t>
  </si>
  <si>
    <t>1、邮政业务总量</t>
  </si>
  <si>
    <t>2、快递业务总量</t>
  </si>
  <si>
    <t>万件</t>
  </si>
  <si>
    <t>注：以上交通运输数据由市交通运输局提供，邮政业务情况由市邮政管理局提供。</t>
  </si>
  <si>
    <t>财政金融</t>
  </si>
  <si>
    <t>单位：亿元；%</t>
  </si>
  <si>
    <r>
      <rPr>
        <b/>
        <sz val="14"/>
        <rFont val="宋体"/>
        <family val="3"/>
        <charset val="134"/>
        <scheme val="minor"/>
      </rPr>
      <t xml:space="preserve"> 指   </t>
    </r>
    <r>
      <rPr>
        <b/>
        <sz val="14"/>
        <rFont val="宋体"/>
        <family val="3"/>
        <charset val="134"/>
      </rPr>
      <t xml:space="preserve"> 标</t>
    </r>
  </si>
  <si>
    <t>本月</t>
  </si>
  <si>
    <t>1-本月</t>
  </si>
  <si>
    <t xml:space="preserve">    其中：税收收入</t>
  </si>
  <si>
    <t xml:space="preserve">          非税收入</t>
  </si>
  <si>
    <t xml:space="preserve">   一般公共预算地方收入</t>
  </si>
  <si>
    <t xml:space="preserve">           #增值税</t>
  </si>
  <si>
    <t xml:space="preserve">            企业所得税</t>
  </si>
  <si>
    <t xml:space="preserve">            个人所得税</t>
  </si>
  <si>
    <r>
      <rPr>
        <sz val="14"/>
        <rFont val="宋体"/>
        <family val="3"/>
        <charset val="134"/>
        <scheme val="minor"/>
      </rPr>
      <t xml:space="preserve">        “上划</t>
    </r>
    <r>
      <rPr>
        <sz val="14"/>
        <rFont val="宋体"/>
        <family val="3"/>
        <charset val="134"/>
      </rPr>
      <t>中央”收入</t>
    </r>
  </si>
  <si>
    <t>本月余额</t>
  </si>
  <si>
    <t>年初余额</t>
  </si>
  <si>
    <t>同比增幅</t>
  </si>
  <si>
    <t>金融机构本外币各项存款余额</t>
  </si>
  <si>
    <t xml:space="preserve">    住户存款</t>
  </si>
  <si>
    <t xml:space="preserve">    非金融企业存款</t>
  </si>
  <si>
    <t xml:space="preserve">    财政性存款</t>
  </si>
  <si>
    <t xml:space="preserve">    机关团体存款</t>
  </si>
  <si>
    <t xml:space="preserve">    非银行业金融机构存款</t>
  </si>
  <si>
    <t>金融机构本外币各项贷款余额</t>
  </si>
  <si>
    <t>其中：短期贷款</t>
  </si>
  <si>
    <t>其中：中长期贷款</t>
  </si>
  <si>
    <t>注：财政数据由市财政局提供，金融信贷数据由市人民银行提供。</t>
  </si>
  <si>
    <t>人民生活和物价</t>
  </si>
  <si>
    <t>单位：%</t>
  </si>
  <si>
    <t>指       标</t>
  </si>
  <si>
    <t>上月=100</t>
  </si>
  <si>
    <t>上年同月=100</t>
  </si>
  <si>
    <t>上年同期=100</t>
  </si>
  <si>
    <t>1、居民消费价格指数（%）</t>
  </si>
  <si>
    <t xml:space="preserve">    食品烟酒类</t>
  </si>
  <si>
    <t xml:space="preserve">    衣着类   </t>
  </si>
  <si>
    <r>
      <rPr>
        <sz val="14"/>
        <rFont val="宋体"/>
        <family val="3"/>
        <charset val="134"/>
        <scheme val="minor"/>
      </rPr>
      <t xml:space="preserve"> </t>
    </r>
    <r>
      <rPr>
        <sz val="14"/>
        <rFont val="宋体"/>
        <family val="3"/>
        <charset val="134"/>
      </rPr>
      <t xml:space="preserve">   居住</t>
    </r>
  </si>
  <si>
    <r>
      <rPr>
        <sz val="14"/>
        <rFont val="宋体"/>
        <family val="3"/>
        <charset val="134"/>
        <scheme val="minor"/>
      </rPr>
      <t xml:space="preserve"> </t>
    </r>
    <r>
      <rPr>
        <sz val="14"/>
        <rFont val="宋体"/>
        <family val="3"/>
        <charset val="134"/>
      </rPr>
      <t xml:space="preserve">   生活用品及服务</t>
    </r>
  </si>
  <si>
    <r>
      <rPr>
        <sz val="14"/>
        <rFont val="宋体"/>
        <family val="3"/>
        <charset val="134"/>
        <scheme val="minor"/>
      </rPr>
      <t xml:space="preserve"> </t>
    </r>
    <r>
      <rPr>
        <sz val="14"/>
        <rFont val="宋体"/>
        <family val="3"/>
        <charset val="134"/>
      </rPr>
      <t xml:space="preserve">   交通和通信</t>
    </r>
  </si>
  <si>
    <r>
      <rPr>
        <sz val="14"/>
        <rFont val="宋体"/>
        <family val="3"/>
        <charset val="134"/>
        <scheme val="minor"/>
      </rPr>
      <t xml:space="preserve"> </t>
    </r>
    <r>
      <rPr>
        <sz val="14"/>
        <rFont val="宋体"/>
        <family val="3"/>
        <charset val="134"/>
      </rPr>
      <t xml:space="preserve">   教育文化和娱乐</t>
    </r>
  </si>
  <si>
    <r>
      <rPr>
        <sz val="14"/>
        <rFont val="宋体"/>
        <family val="3"/>
        <charset val="134"/>
        <scheme val="minor"/>
      </rPr>
      <t xml:space="preserve"> </t>
    </r>
    <r>
      <rPr>
        <sz val="14"/>
        <rFont val="宋体"/>
        <family val="3"/>
        <charset val="134"/>
      </rPr>
      <t xml:space="preserve">   医疗保健</t>
    </r>
  </si>
  <si>
    <r>
      <rPr>
        <sz val="14"/>
        <rFont val="宋体"/>
        <family val="3"/>
        <charset val="134"/>
        <scheme val="minor"/>
      </rPr>
      <t xml:space="preserve"> </t>
    </r>
    <r>
      <rPr>
        <sz val="14"/>
        <rFont val="宋体"/>
        <family val="3"/>
        <charset val="134"/>
      </rPr>
      <t xml:space="preserve">   其他用品和服务</t>
    </r>
  </si>
  <si>
    <t>2、商品零售价格总指数（%）</t>
  </si>
  <si>
    <t>注：以上数据由国家统计局岳阳调查队提供。</t>
  </si>
  <si>
    <t>调查单位</t>
  </si>
  <si>
    <t>1-12月</t>
  </si>
  <si>
    <t>一、新登记市场主体</t>
  </si>
  <si>
    <t>家</t>
  </si>
  <si>
    <t xml:space="preserve"> #企业</t>
  </si>
  <si>
    <t xml:space="preserve">  个体户</t>
  </si>
  <si>
    <t xml:space="preserve">  农村合作社</t>
  </si>
  <si>
    <t>二、全市在库“四上”单位</t>
  </si>
  <si>
    <t xml:space="preserve">  #规模以上工业</t>
  </si>
  <si>
    <t xml:space="preserve">   限额以上批零住餐业</t>
  </si>
  <si>
    <t xml:space="preserve">   规模以上服务业</t>
  </si>
  <si>
    <t xml:space="preserve">   资质建筑业</t>
  </si>
  <si>
    <t xml:space="preserve">   房地产开发经营业</t>
  </si>
  <si>
    <t>三、本年新增“四上”单位</t>
  </si>
  <si>
    <t>注：新登记市场主体数据由市市场监督管理局提供。</t>
  </si>
  <si>
    <t>2022年1—12月岳阳市各县（市）区主要经济指标（一）</t>
  </si>
  <si>
    <t>县（市）区</t>
  </si>
  <si>
    <t>第一产业</t>
  </si>
  <si>
    <t>第二产业</t>
  </si>
  <si>
    <t>第三产业</t>
  </si>
  <si>
    <t>绝对额   （亿元）</t>
  </si>
  <si>
    <t>排位</t>
  </si>
  <si>
    <t>增速        （%）</t>
  </si>
  <si>
    <t>岳阳市</t>
  </si>
  <si>
    <t>岳阳楼区</t>
  </si>
  <si>
    <t>云溪区</t>
  </si>
  <si>
    <t>君山区</t>
  </si>
  <si>
    <t>岳阳县</t>
  </si>
  <si>
    <t>华容县</t>
  </si>
  <si>
    <t>湘阴县</t>
  </si>
  <si>
    <t>平江县</t>
  </si>
  <si>
    <t>汨罗市</t>
  </si>
  <si>
    <t>临湘市</t>
  </si>
  <si>
    <t>经济开发区</t>
  </si>
  <si>
    <t>南湖新区</t>
  </si>
  <si>
    <t>屈原管理区</t>
  </si>
  <si>
    <t>城陵矶新港区</t>
  </si>
  <si>
    <t>-</t>
  </si>
  <si>
    <r>
      <rPr>
        <b/>
        <sz val="24"/>
        <rFont val="宋体"/>
        <family val="3"/>
        <charset val="134"/>
        <scheme val="minor"/>
      </rPr>
      <t>202</t>
    </r>
    <r>
      <rPr>
        <b/>
        <sz val="24"/>
        <rFont val="宋体"/>
        <family val="3"/>
        <charset val="134"/>
      </rPr>
      <t>2年1—</t>
    </r>
    <r>
      <rPr>
        <b/>
        <sz val="24"/>
        <rFont val="宋体"/>
        <family val="3"/>
        <charset val="134"/>
        <scheme val="minor"/>
      </rPr>
      <t>12</t>
    </r>
    <r>
      <rPr>
        <b/>
        <sz val="24"/>
        <rFont val="宋体"/>
        <family val="3"/>
        <charset val="134"/>
      </rPr>
      <t>月岳阳市各县（市）区主要经济指标（二）</t>
    </r>
  </si>
  <si>
    <t>农林牧渔业总产值</t>
  </si>
  <si>
    <t>规模以上服务业营业收入（1-11月）</t>
  </si>
  <si>
    <t>规模工业增加值</t>
  </si>
  <si>
    <t xml:space="preserve">一般公共预算地方收入     </t>
  </si>
  <si>
    <t>一般公共预算地方税收收入</t>
  </si>
  <si>
    <t>建筑业总产值</t>
  </si>
  <si>
    <t>新增“四上”单位</t>
  </si>
  <si>
    <t>产业投资</t>
  </si>
  <si>
    <t>增幅
（%）</t>
  </si>
  <si>
    <t>绝对额
（万平方米）</t>
  </si>
  <si>
    <t>绝对额
（元）</t>
  </si>
  <si>
    <t>排名</t>
  </si>
  <si>
    <t>增速    
(%)</t>
  </si>
  <si>
    <t>申报数（家）</t>
  </si>
  <si>
    <t>其中：工业（家）</t>
  </si>
  <si>
    <t>经济技术
开发区</t>
  </si>
  <si>
    <t>注：新增“四上”单位数据截止到1月28日国家名录通过。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</si>
</sst>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0.0%"/>
    <numFmt numFmtId="177" formatCode="0.00_);[Red]\(0.00\)"/>
    <numFmt numFmtId="178" formatCode="0.000000000_ "/>
    <numFmt numFmtId="179" formatCode="0.0_);[Red]\(0.0\)"/>
    <numFmt numFmtId="182" formatCode="0_);[Red]\(0\)"/>
    <numFmt numFmtId="183" formatCode="0.0_ "/>
    <numFmt numFmtId="184" formatCode="0.00_ "/>
    <numFmt numFmtId="185" formatCode="0_ "/>
    <numFmt numFmtId="186" formatCode="0.0000000000_ "/>
    <numFmt numFmtId="187" formatCode="0.0"/>
  </numFmts>
  <fonts count="49"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24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name val="Times New Roman"/>
    </font>
    <font>
      <sz val="14"/>
      <name val="宋体"/>
      <charset val="134"/>
      <scheme val="minor"/>
    </font>
    <font>
      <sz val="14"/>
      <name val="Times New Roman"/>
    </font>
    <font>
      <sz val="13"/>
      <name val="Times New Roman"/>
    </font>
    <font>
      <sz val="9"/>
      <name val="仿宋_GB2312"/>
      <charset val="134"/>
    </font>
    <font>
      <b/>
      <sz val="13"/>
      <name val="宋体"/>
      <family val="3"/>
      <charset val="134"/>
    </font>
    <font>
      <b/>
      <sz val="14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8"/>
      <name val="宋体"/>
      <family val="3"/>
      <charset val="134"/>
    </font>
    <font>
      <sz val="10"/>
      <name val="Helv"/>
    </font>
    <font>
      <sz val="12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0"/>
      <name val="宋体"/>
      <family val="3"/>
      <charset val="134"/>
    </font>
    <font>
      <sz val="16"/>
      <name val="黑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sz val="14"/>
      <name val="仿宋_GB2312"/>
      <charset val="134"/>
    </font>
    <font>
      <b/>
      <sz val="20"/>
      <name val="宋体"/>
      <family val="3"/>
      <charset val="134"/>
    </font>
    <font>
      <b/>
      <sz val="12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6"/>
      <color rgb="FFFF0000"/>
      <name val="宋体"/>
      <family val="3"/>
      <charset val="134"/>
    </font>
    <font>
      <b/>
      <sz val="20"/>
      <name val="Times New Roman"/>
      <family val="1"/>
    </font>
    <font>
      <b/>
      <sz val="10"/>
      <name val="Times New Roman"/>
      <family val="1"/>
    </font>
    <font>
      <b/>
      <sz val="20"/>
      <color rgb="FFFF0000"/>
      <name val="宋体"/>
      <family val="3"/>
      <charset val="134"/>
    </font>
    <font>
      <b/>
      <sz val="10"/>
      <name val="宋体"/>
      <family val="3"/>
      <charset val="134"/>
    </font>
    <font>
      <sz val="20"/>
      <color rgb="FFFF0000"/>
      <name val="黑体"/>
      <family val="3"/>
      <charset val="134"/>
    </font>
    <font>
      <sz val="14"/>
      <name val="宋体"/>
      <family val="3"/>
      <charset val="134"/>
    </font>
    <font>
      <sz val="11"/>
      <name val="宋体"/>
      <family val="3"/>
      <charset val="134"/>
    </font>
    <font>
      <b/>
      <sz val="16"/>
      <name val="宋体"/>
      <family val="3"/>
      <charset val="134"/>
    </font>
    <font>
      <b/>
      <sz val="11"/>
      <name val="宋体"/>
      <family val="3"/>
      <charset val="134"/>
    </font>
    <font>
      <b/>
      <sz val="16"/>
      <name val="黑体"/>
      <family val="3"/>
      <charset val="134"/>
    </font>
    <font>
      <b/>
      <sz val="18"/>
      <name val="黑体"/>
      <family val="3"/>
      <charset val="134"/>
    </font>
    <font>
      <sz val="16"/>
      <name val="Times New Roman"/>
      <family val="1"/>
    </font>
    <font>
      <b/>
      <sz val="16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0"/>
      <name val="MS Sans Serif"/>
    </font>
    <font>
      <sz val="10"/>
      <name val="Arial"/>
      <family val="2"/>
    </font>
    <font>
      <b/>
      <sz val="24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b/>
      <sz val="24"/>
      <name val="宋体"/>
      <family val="3"/>
      <charset val="134"/>
      <scheme val="minor"/>
    </font>
    <font>
      <sz val="9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7">
    <xf numFmtId="0" fontId="0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2" fillId="0" borderId="0"/>
    <xf numFmtId="0" fontId="41" fillId="0" borderId="0" applyNumberFormat="0" applyFill="0" applyBorder="0" applyAlignment="0" applyProtection="0"/>
    <xf numFmtId="0" fontId="44" fillId="0" borderId="0"/>
    <xf numFmtId="0" fontId="14" fillId="0" borderId="0"/>
    <xf numFmtId="0" fontId="41" fillId="0" borderId="0" applyNumberForma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</cellStyleXfs>
  <cellXfs count="350">
    <xf numFmtId="0" fontId="0" fillId="0" borderId="0" xfId="0"/>
    <xf numFmtId="0" fontId="18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6" fillId="0" borderId="0" xfId="14" applyFont="1" applyAlignment="1">
      <alignment horizontal="center" vertic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center"/>
    </xf>
    <xf numFmtId="183" fontId="0" fillId="0" borderId="0" xfId="0" applyNumberFormat="1" applyAlignment="1">
      <alignment horizontal="center" vertical="center"/>
    </xf>
    <xf numFmtId="183" fontId="0" fillId="0" borderId="0" xfId="0" applyNumberFormat="1"/>
    <xf numFmtId="184" fontId="0" fillId="0" borderId="0" xfId="0" applyNumberFormat="1"/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84" fontId="4" fillId="2" borderId="2" xfId="0" applyNumberFormat="1" applyFont="1" applyFill="1" applyBorder="1" applyAlignment="1">
      <alignment horizontal="center" vertical="center" wrapText="1"/>
    </xf>
    <xf numFmtId="183" fontId="4" fillId="2" borderId="2" xfId="0" applyNumberFormat="1" applyFont="1" applyFill="1" applyBorder="1" applyAlignment="1">
      <alignment horizontal="center" vertical="center" wrapText="1"/>
    </xf>
    <xf numFmtId="184" fontId="5" fillId="2" borderId="2" xfId="0" applyNumberFormat="1" applyFont="1" applyFill="1" applyBorder="1" applyAlignment="1">
      <alignment horizontal="center" vertical="center" wrapText="1"/>
    </xf>
    <xf numFmtId="183" fontId="5" fillId="2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84" fontId="7" fillId="2" borderId="2" xfId="0" applyNumberFormat="1" applyFont="1" applyFill="1" applyBorder="1" applyAlignment="1">
      <alignment horizontal="center" vertical="center" wrapText="1"/>
    </xf>
    <xf numFmtId="183" fontId="7" fillId="2" borderId="2" xfId="0" applyNumberFormat="1" applyFont="1" applyFill="1" applyBorder="1" applyAlignment="1">
      <alignment horizontal="center" vertical="center" wrapText="1"/>
    </xf>
    <xf numFmtId="183" fontId="4" fillId="0" borderId="2" xfId="0" applyNumberFormat="1" applyFont="1" applyBorder="1" applyAlignment="1">
      <alignment horizontal="center" vertical="center" wrapText="1"/>
    </xf>
    <xf numFmtId="185" fontId="8" fillId="2" borderId="2" xfId="2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183" fontId="4" fillId="2" borderId="11" xfId="0" applyNumberFormat="1" applyFont="1" applyFill="1" applyBorder="1" applyAlignment="1">
      <alignment horizontal="center" vertical="center" wrapText="1"/>
    </xf>
    <xf numFmtId="184" fontId="4" fillId="0" borderId="2" xfId="0" applyNumberFormat="1" applyFont="1" applyBorder="1" applyAlignment="1">
      <alignment horizontal="center" vertical="center" wrapText="1"/>
    </xf>
    <xf numFmtId="184" fontId="5" fillId="0" borderId="2" xfId="0" applyNumberFormat="1" applyFont="1" applyBorder="1" applyAlignment="1">
      <alignment horizontal="center" vertical="center" wrapText="1"/>
    </xf>
    <xf numFmtId="185" fontId="7" fillId="2" borderId="2" xfId="0" applyNumberFormat="1" applyFont="1" applyFill="1" applyBorder="1" applyAlignment="1">
      <alignment horizontal="center" vertical="center" wrapText="1"/>
    </xf>
    <xf numFmtId="184" fontId="7" fillId="0" borderId="2" xfId="0" applyNumberFormat="1" applyFont="1" applyBorder="1" applyAlignment="1">
      <alignment horizontal="center" vertical="center" wrapText="1"/>
    </xf>
    <xf numFmtId="183" fontId="5" fillId="0" borderId="2" xfId="0" applyNumberFormat="1" applyFont="1" applyBorder="1" applyAlignment="1">
      <alignment horizontal="center" vertical="center" wrapText="1"/>
    </xf>
    <xf numFmtId="185" fontId="7" fillId="0" borderId="2" xfId="0" applyNumberFormat="1" applyFont="1" applyBorder="1" applyAlignment="1">
      <alignment horizontal="center" vertical="center" wrapText="1"/>
    </xf>
    <xf numFmtId="183" fontId="7" fillId="0" borderId="2" xfId="0" applyNumberFormat="1" applyFont="1" applyBorder="1" applyAlignment="1">
      <alignment horizontal="center" vertical="center" wrapText="1"/>
    </xf>
    <xf numFmtId="185" fontId="8" fillId="0" borderId="2" xfId="2" applyNumberFormat="1" applyFont="1" applyBorder="1" applyAlignment="1">
      <alignment horizontal="center" vertical="center"/>
    </xf>
    <xf numFmtId="183" fontId="4" fillId="0" borderId="8" xfId="0" applyNumberFormat="1" applyFont="1" applyBorder="1" applyAlignment="1">
      <alignment horizontal="center" vertical="center" wrapText="1"/>
    </xf>
    <xf numFmtId="183" fontId="5" fillId="0" borderId="8" xfId="0" applyNumberFormat="1" applyFont="1" applyBorder="1" applyAlignment="1">
      <alignment horizontal="center" vertical="center" wrapText="1"/>
    </xf>
    <xf numFmtId="184" fontId="5" fillId="2" borderId="8" xfId="0" applyNumberFormat="1" applyFont="1" applyFill="1" applyBorder="1" applyAlignment="1">
      <alignment horizontal="center" vertical="center" wrapText="1"/>
    </xf>
    <xf numFmtId="185" fontId="8" fillId="0" borderId="8" xfId="2" applyNumberFormat="1" applyFont="1" applyBorder="1" applyAlignment="1">
      <alignment horizontal="center" vertical="center"/>
    </xf>
    <xf numFmtId="184" fontId="7" fillId="2" borderId="8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183" fontId="4" fillId="2" borderId="8" xfId="0" applyNumberFormat="1" applyFont="1" applyFill="1" applyBorder="1" applyAlignment="1">
      <alignment horizontal="center" vertical="center" wrapText="1"/>
    </xf>
    <xf numFmtId="183" fontId="5" fillId="2" borderId="8" xfId="0" applyNumberFormat="1" applyFont="1" applyFill="1" applyBorder="1" applyAlignment="1">
      <alignment horizontal="center" vertical="center" wrapText="1"/>
    </xf>
    <xf numFmtId="185" fontId="8" fillId="2" borderId="8" xfId="2" applyNumberFormat="1" applyFont="1" applyFill="1" applyBorder="1" applyAlignment="1">
      <alignment horizontal="center" vertical="center"/>
    </xf>
    <xf numFmtId="183" fontId="7" fillId="2" borderId="8" xfId="0" applyNumberFormat="1" applyFont="1" applyFill="1" applyBorder="1" applyAlignment="1">
      <alignment horizontal="center" vertical="center" wrapText="1"/>
    </xf>
    <xf numFmtId="184" fontId="8" fillId="2" borderId="8" xfId="2" applyNumberFormat="1" applyFont="1" applyFill="1" applyBorder="1" applyAlignment="1">
      <alignment horizontal="center" vertical="center"/>
    </xf>
    <xf numFmtId="0" fontId="11" fillId="0" borderId="2" xfId="1" applyFont="1" applyBorder="1" applyAlignment="1">
      <alignment horizontal="center" vertical="center" wrapText="1"/>
    </xf>
    <xf numFmtId="185" fontId="5" fillId="0" borderId="2" xfId="0" applyNumberFormat="1" applyFont="1" applyBorder="1" applyAlignment="1">
      <alignment horizontal="center" vertical="center" wrapText="1"/>
    </xf>
    <xf numFmtId="183" fontId="8" fillId="2" borderId="8" xfId="2" applyNumberFormat="1" applyFont="1" applyFill="1" applyBorder="1" applyAlignment="1">
      <alignment horizontal="center" vertical="center"/>
    </xf>
    <xf numFmtId="0" fontId="10" fillId="0" borderId="8" xfId="12" applyFont="1" applyBorder="1" applyAlignment="1">
      <alignment horizontal="center" vertical="center" wrapText="1"/>
    </xf>
    <xf numFmtId="0" fontId="10" fillId="0" borderId="2" xfId="12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184" fontId="15" fillId="0" borderId="2" xfId="0" applyNumberFormat="1" applyFont="1" applyBorder="1" applyAlignment="1">
      <alignment horizontal="center" vertical="center"/>
    </xf>
    <xf numFmtId="183" fontId="15" fillId="0" borderId="2" xfId="0" applyNumberFormat="1" applyFont="1" applyBorder="1" applyAlignment="1">
      <alignment horizontal="center" vertical="center"/>
    </xf>
    <xf numFmtId="185" fontId="15" fillId="0" borderId="2" xfId="0" applyNumberFormat="1" applyFont="1" applyBorder="1" applyAlignment="1">
      <alignment horizontal="center" vertical="center"/>
    </xf>
    <xf numFmtId="183" fontId="15" fillId="3" borderId="2" xfId="0" applyNumberFormat="1" applyFont="1" applyFill="1" applyBorder="1" applyAlignment="1">
      <alignment horizontal="center" vertical="center"/>
    </xf>
    <xf numFmtId="183" fontId="16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183" fontId="0" fillId="0" borderId="2" xfId="0" applyNumberFormat="1" applyBorder="1" applyAlignment="1">
      <alignment horizontal="center" vertical="center"/>
    </xf>
    <xf numFmtId="183" fontId="0" fillId="3" borderId="2" xfId="0" applyNumberFormat="1" applyFill="1" applyBorder="1" applyAlignment="1">
      <alignment horizontal="center" vertical="center"/>
    </xf>
    <xf numFmtId="184" fontId="15" fillId="0" borderId="2" xfId="12" applyNumberFormat="1" applyFont="1" applyBorder="1" applyAlignment="1">
      <alignment horizontal="center" vertical="center"/>
    </xf>
    <xf numFmtId="185" fontId="15" fillId="0" borderId="2" xfId="12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183" fontId="0" fillId="0" borderId="8" xfId="0" applyNumberFormat="1" applyBorder="1" applyAlignment="1">
      <alignment horizontal="center" vertical="center"/>
    </xf>
    <xf numFmtId="183" fontId="0" fillId="3" borderId="8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9" fillId="2" borderId="10" xfId="0" applyFont="1" applyFill="1" applyBorder="1" applyAlignment="1">
      <alignment vertical="center"/>
    </xf>
    <xf numFmtId="0" fontId="0" fillId="2" borderId="2" xfId="0" applyFill="1" applyBorder="1" applyAlignment="1">
      <alignment horizontal="center" vertical="center"/>
    </xf>
    <xf numFmtId="187" fontId="0" fillId="2" borderId="8" xfId="0" applyNumberFormat="1" applyFill="1" applyBorder="1" applyAlignment="1">
      <alignment horizontal="center" vertical="center"/>
    </xf>
    <xf numFmtId="0" fontId="20" fillId="0" borderId="2" xfId="0" applyFont="1" applyBorder="1" applyAlignment="1">
      <alignment horizontal="left" vertical="center"/>
    </xf>
    <xf numFmtId="0" fontId="19" fillId="0" borderId="10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21" fillId="0" borderId="0" xfId="0" applyFont="1" applyAlignment="1">
      <alignment wrapText="1"/>
    </xf>
    <xf numFmtId="0" fontId="17" fillId="0" borderId="0" xfId="0" applyFont="1"/>
    <xf numFmtId="0" fontId="6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185" fontId="4" fillId="0" borderId="2" xfId="0" applyNumberFormat="1" applyFont="1" applyBorder="1" applyAlignment="1">
      <alignment horizontal="center" vertical="center" wrapText="1"/>
    </xf>
    <xf numFmtId="185" fontId="4" fillId="0" borderId="8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/>
    </xf>
    <xf numFmtId="183" fontId="5" fillId="0" borderId="4" xfId="0" applyNumberFormat="1" applyFont="1" applyBorder="1" applyAlignment="1">
      <alignment horizontal="center" vertical="center"/>
    </xf>
    <xf numFmtId="183" fontId="5" fillId="0" borderId="3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183" fontId="5" fillId="0" borderId="13" xfId="0" applyNumberFormat="1" applyFont="1" applyBorder="1" applyAlignment="1">
      <alignment horizontal="center" vertical="center"/>
    </xf>
    <xf numFmtId="183" fontId="5" fillId="0" borderId="0" xfId="0" applyNumberFormat="1" applyFont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183" fontId="5" fillId="0" borderId="5" xfId="0" applyNumberFormat="1" applyFont="1" applyBorder="1" applyAlignment="1">
      <alignment horizontal="center" vertical="center"/>
    </xf>
    <xf numFmtId="183" fontId="5" fillId="0" borderId="1" xfId="0" applyNumberFormat="1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183" fontId="21" fillId="0" borderId="0" xfId="0" applyNumberFormat="1" applyFont="1" applyAlignment="1">
      <alignment wrapText="1"/>
    </xf>
    <xf numFmtId="183" fontId="17" fillId="0" borderId="0" xfId="0" applyNumberFormat="1" applyFont="1"/>
    <xf numFmtId="0" fontId="19" fillId="0" borderId="0" xfId="0" applyFont="1"/>
    <xf numFmtId="179" fontId="0" fillId="0" borderId="0" xfId="0" applyNumberFormat="1"/>
    <xf numFmtId="0" fontId="14" fillId="0" borderId="0" xfId="0" applyFont="1"/>
    <xf numFmtId="179" fontId="14" fillId="0" borderId="0" xfId="0" applyNumberFormat="1" applyFont="1"/>
    <xf numFmtId="0" fontId="6" fillId="0" borderId="0" xfId="0" applyFont="1"/>
    <xf numFmtId="0" fontId="23" fillId="0" borderId="0" xfId="0" applyFont="1" applyAlignment="1">
      <alignment horizontal="right" vertical="center"/>
    </xf>
    <xf numFmtId="0" fontId="4" fillId="4" borderId="10" xfId="0" applyFont="1" applyFill="1" applyBorder="1" applyAlignment="1">
      <alignment horizontal="center" vertical="center"/>
    </xf>
    <xf numFmtId="179" fontId="4" fillId="4" borderId="8" xfId="0" applyNumberFormat="1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vertical="center"/>
    </xf>
    <xf numFmtId="2" fontId="5" fillId="4" borderId="4" xfId="0" applyNumberFormat="1" applyFont="1" applyFill="1" applyBorder="1" applyAlignment="1">
      <alignment horizontal="right" vertical="center"/>
    </xf>
    <xf numFmtId="2" fontId="5" fillId="4" borderId="3" xfId="0" applyNumberFormat="1" applyFont="1" applyFill="1" applyBorder="1" applyAlignment="1">
      <alignment horizontal="right" vertical="center"/>
    </xf>
    <xf numFmtId="183" fontId="5" fillId="4" borderId="3" xfId="0" applyNumberFormat="1" applyFont="1" applyFill="1" applyBorder="1" applyAlignment="1">
      <alignment horizontal="right" vertical="center"/>
    </xf>
    <xf numFmtId="0" fontId="6" fillId="4" borderId="12" xfId="0" applyFont="1" applyFill="1" applyBorder="1" applyAlignment="1">
      <alignment vertical="center"/>
    </xf>
    <xf numFmtId="2" fontId="7" fillId="4" borderId="13" xfId="0" applyNumberFormat="1" applyFont="1" applyFill="1" applyBorder="1" applyAlignment="1">
      <alignment horizontal="right" vertical="center"/>
    </xf>
    <xf numFmtId="2" fontId="7" fillId="4" borderId="0" xfId="0" applyNumberFormat="1" applyFont="1" applyFill="1" applyAlignment="1">
      <alignment horizontal="right" vertical="center"/>
    </xf>
    <xf numFmtId="183" fontId="7" fillId="4" borderId="0" xfId="0" applyNumberFormat="1" applyFont="1" applyFill="1" applyAlignment="1">
      <alignment horizontal="right" vertical="center"/>
    </xf>
    <xf numFmtId="0" fontId="6" fillId="0" borderId="12" xfId="0" applyFont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2" fontId="7" fillId="4" borderId="5" xfId="0" applyNumberFormat="1" applyFont="1" applyFill="1" applyBorder="1" applyAlignment="1">
      <alignment horizontal="right" vertical="center"/>
    </xf>
    <xf numFmtId="2" fontId="7" fillId="4" borderId="1" xfId="0" applyNumberFormat="1" applyFont="1" applyFill="1" applyBorder="1" applyAlignment="1">
      <alignment horizontal="right" vertical="center"/>
    </xf>
    <xf numFmtId="183" fontId="7" fillId="4" borderId="1" xfId="0" applyNumberFormat="1" applyFont="1" applyFill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182" fontId="4" fillId="0" borderId="2" xfId="0" applyNumberFormat="1" applyFont="1" applyBorder="1" applyAlignment="1">
      <alignment horizontal="center" vertical="center"/>
    </xf>
    <xf numFmtId="182" fontId="4" fillId="0" borderId="10" xfId="0" applyNumberFormat="1" applyFont="1" applyBorder="1" applyAlignment="1">
      <alignment horizontal="center" vertical="center"/>
    </xf>
    <xf numFmtId="179" fontId="4" fillId="0" borderId="8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2" fontId="5" fillId="0" borderId="13" xfId="0" applyNumberFormat="1" applyFont="1" applyBorder="1" applyAlignment="1">
      <alignment horizontal="right" vertical="center"/>
    </xf>
    <xf numFmtId="2" fontId="5" fillId="0" borderId="0" xfId="0" applyNumberFormat="1" applyFont="1" applyAlignment="1">
      <alignment horizontal="right" vertical="center"/>
    </xf>
    <xf numFmtId="183" fontId="5" fillId="0" borderId="0" xfId="0" applyNumberFormat="1" applyFont="1" applyAlignment="1">
      <alignment horizontal="right" vertical="center"/>
    </xf>
    <xf numFmtId="2" fontId="7" fillId="0" borderId="0" xfId="0" applyNumberFormat="1" applyFont="1" applyAlignment="1">
      <alignment horizontal="right" vertical="center"/>
    </xf>
    <xf numFmtId="183" fontId="7" fillId="0" borderId="0" xfId="0" applyNumberFormat="1" applyFont="1" applyAlignment="1">
      <alignment horizontal="right" vertical="center"/>
    </xf>
    <xf numFmtId="0" fontId="4" fillId="0" borderId="12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2" fontId="7" fillId="0" borderId="1" xfId="0" applyNumberFormat="1" applyFont="1" applyBorder="1" applyAlignment="1">
      <alignment horizontal="right" vertical="center"/>
    </xf>
    <xf numFmtId="183" fontId="7" fillId="0" borderId="1" xfId="0" applyNumberFormat="1" applyFont="1" applyBorder="1" applyAlignment="1">
      <alignment horizontal="right" vertical="center"/>
    </xf>
    <xf numFmtId="179" fontId="6" fillId="0" borderId="0" xfId="0" applyNumberFormat="1" applyFont="1"/>
    <xf numFmtId="183" fontId="19" fillId="0" borderId="0" xfId="0" applyNumberFormat="1" applyFont="1"/>
    <xf numFmtId="178" fontId="0" fillId="0" borderId="0" xfId="0" applyNumberFormat="1"/>
    <xf numFmtId="186" fontId="0" fillId="0" borderId="0" xfId="0" applyNumberFormat="1"/>
    <xf numFmtId="0" fontId="4" fillId="0" borderId="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84" fontId="7" fillId="0" borderId="14" xfId="0" applyNumberFormat="1" applyFont="1" applyBorder="1" applyAlignment="1">
      <alignment horizontal="right" vertical="center"/>
    </xf>
    <xf numFmtId="0" fontId="6" fillId="0" borderId="1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15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84" fontId="7" fillId="0" borderId="11" xfId="0" applyNumberFormat="1" applyFont="1" applyBorder="1" applyAlignment="1">
      <alignment horizontal="right" vertical="center"/>
    </xf>
    <xf numFmtId="0" fontId="22" fillId="0" borderId="0" xfId="0" applyFont="1"/>
    <xf numFmtId="0" fontId="23" fillId="2" borderId="0" xfId="0" applyFont="1" applyFill="1" applyAlignment="1">
      <alignment horizontal="right" vertical="center"/>
    </xf>
    <xf numFmtId="0" fontId="4" fillId="4" borderId="9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left" vertical="center"/>
    </xf>
    <xf numFmtId="0" fontId="4" fillId="4" borderId="15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0" fillId="0" borderId="12" xfId="0" applyBorder="1"/>
    <xf numFmtId="0" fontId="0" fillId="0" borderId="14" xfId="0" applyBorder="1"/>
    <xf numFmtId="0" fontId="0" fillId="0" borderId="7" xfId="0" applyBorder="1"/>
    <xf numFmtId="0" fontId="0" fillId="0" borderId="11" xfId="0" applyBorder="1"/>
    <xf numFmtId="0" fontId="0" fillId="0" borderId="1" xfId="0" applyBorder="1"/>
    <xf numFmtId="0" fontId="0" fillId="0" borderId="3" xfId="0" applyBorder="1"/>
    <xf numFmtId="0" fontId="1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4" fillId="2" borderId="16" xfId="0" applyFont="1" applyFill="1" applyBorder="1" applyAlignment="1">
      <alignment horizontal="center" vertical="center" wrapText="1"/>
    </xf>
    <xf numFmtId="0" fontId="4" fillId="0" borderId="2" xfId="5" applyFont="1" applyBorder="1" applyAlignment="1" applyProtection="1">
      <alignment horizontal="center" vertical="center"/>
      <protection locked="0"/>
    </xf>
    <xf numFmtId="0" fontId="4" fillId="0" borderId="8" xfId="5" applyFont="1" applyBorder="1" applyAlignment="1" applyProtection="1">
      <alignment horizontal="center" vertical="center"/>
      <protection locked="0"/>
    </xf>
    <xf numFmtId="0" fontId="6" fillId="2" borderId="17" xfId="0" applyFont="1" applyFill="1" applyBorder="1" applyAlignment="1">
      <alignment horizontal="left" vertical="center" wrapText="1"/>
    </xf>
    <xf numFmtId="2" fontId="7" fillId="2" borderId="18" xfId="0" applyNumberFormat="1" applyFont="1" applyFill="1" applyBorder="1" applyAlignment="1">
      <alignment horizontal="right" vertical="center" wrapText="1"/>
    </xf>
    <xf numFmtId="187" fontId="7" fillId="2" borderId="3" xfId="0" applyNumberFormat="1" applyFont="1" applyFill="1" applyBorder="1" applyAlignment="1">
      <alignment horizontal="right" vertical="center" wrapText="1"/>
    </xf>
    <xf numFmtId="2" fontId="7" fillId="2" borderId="19" xfId="0" applyNumberFormat="1" applyFont="1" applyFill="1" applyBorder="1" applyAlignment="1">
      <alignment horizontal="right" vertical="center" wrapText="1"/>
    </xf>
    <xf numFmtId="187" fontId="7" fillId="2" borderId="0" xfId="0" applyNumberFormat="1" applyFont="1" applyFill="1" applyAlignment="1">
      <alignment horizontal="right" vertical="center" wrapText="1"/>
    </xf>
    <xf numFmtId="0" fontId="6" fillId="2" borderId="20" xfId="0" applyFont="1" applyFill="1" applyBorder="1" applyAlignment="1">
      <alignment horizontal="left" vertical="center" wrapText="1"/>
    </xf>
    <xf numFmtId="2" fontId="7" fillId="2" borderId="21" xfId="0" applyNumberFormat="1" applyFont="1" applyFill="1" applyBorder="1" applyAlignment="1">
      <alignment horizontal="right" vertical="center" wrapText="1"/>
    </xf>
    <xf numFmtId="187" fontId="7" fillId="2" borderId="22" xfId="0" applyNumberFormat="1" applyFont="1" applyFill="1" applyBorder="1" applyAlignment="1">
      <alignment horizontal="right" vertical="center" wrapText="1"/>
    </xf>
    <xf numFmtId="0" fontId="27" fillId="0" borderId="0" xfId="5" applyFont="1" applyAlignment="1" applyProtection="1">
      <alignment horizontal="center" vertical="center"/>
      <protection locked="0"/>
    </xf>
    <xf numFmtId="0" fontId="23" fillId="0" borderId="0" xfId="5" applyFont="1" applyProtection="1">
      <protection locked="0"/>
    </xf>
    <xf numFmtId="0" fontId="4" fillId="0" borderId="10" xfId="5" applyFont="1" applyBorder="1" applyAlignment="1" applyProtection="1">
      <alignment horizontal="center" vertical="center"/>
      <protection locked="0"/>
    </xf>
    <xf numFmtId="185" fontId="4" fillId="0" borderId="6" xfId="5" applyNumberFormat="1" applyFont="1" applyBorder="1" applyAlignment="1" applyProtection="1">
      <alignment horizontal="left" vertical="center" wrapText="1"/>
      <protection locked="0"/>
    </xf>
    <xf numFmtId="185" fontId="4" fillId="0" borderId="3" xfId="5" applyNumberFormat="1" applyFont="1" applyBorder="1" applyAlignment="1" applyProtection="1">
      <alignment horizontal="center" vertical="center" wrapText="1"/>
      <protection locked="0"/>
    </xf>
    <xf numFmtId="184" fontId="5" fillId="0" borderId="15" xfId="5" applyNumberFormat="1" applyFont="1" applyBorder="1" applyAlignment="1">
      <alignment horizontal="right" vertical="center"/>
    </xf>
    <xf numFmtId="183" fontId="5" fillId="0" borderId="3" xfId="5" applyNumberFormat="1" applyFont="1" applyBorder="1" applyAlignment="1">
      <alignment horizontal="right" vertical="center"/>
    </xf>
    <xf numFmtId="185" fontId="6" fillId="0" borderId="12" xfId="5" applyNumberFormat="1" applyFont="1" applyBorder="1" applyAlignment="1" applyProtection="1">
      <alignment vertical="center" wrapText="1"/>
      <protection locked="0"/>
    </xf>
    <xf numFmtId="185" fontId="6" fillId="0" borderId="0" xfId="5" applyNumberFormat="1" applyFont="1" applyAlignment="1" applyProtection="1">
      <alignment horizontal="center" vertical="center" wrapText="1"/>
      <protection locked="0"/>
    </xf>
    <xf numFmtId="184" fontId="7" fillId="0" borderId="14" xfId="5" applyNumberFormat="1" applyFont="1" applyBorder="1" applyAlignment="1">
      <alignment horizontal="right" vertical="center"/>
    </xf>
    <xf numFmtId="183" fontId="7" fillId="0" borderId="0" xfId="5" applyNumberFormat="1" applyFont="1" applyAlignment="1">
      <alignment horizontal="right" vertical="center"/>
    </xf>
    <xf numFmtId="185" fontId="6" fillId="0" borderId="12" xfId="5" applyNumberFormat="1" applyFont="1" applyBorder="1" applyAlignment="1" applyProtection="1">
      <alignment horizontal="center" vertical="center" wrapText="1"/>
      <protection locked="0"/>
    </xf>
    <xf numFmtId="185" fontId="4" fillId="0" borderId="12" xfId="5" applyNumberFormat="1" applyFont="1" applyBorder="1" applyAlignment="1" applyProtection="1">
      <alignment horizontal="left" vertical="center" wrapText="1"/>
      <protection locked="0"/>
    </xf>
    <xf numFmtId="185" fontId="7" fillId="0" borderId="14" xfId="5" applyNumberFormat="1" applyFont="1" applyBorder="1" applyAlignment="1" applyProtection="1">
      <alignment horizontal="right" vertical="center" wrapText="1"/>
      <protection locked="0"/>
    </xf>
    <xf numFmtId="185" fontId="7" fillId="0" borderId="0" xfId="5" applyNumberFormat="1" applyFont="1" applyAlignment="1" applyProtection="1">
      <alignment horizontal="right" vertical="center" wrapText="1"/>
      <protection locked="0"/>
    </xf>
    <xf numFmtId="185" fontId="7" fillId="0" borderId="14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24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23" fillId="0" borderId="0" xfId="0" applyFont="1"/>
    <xf numFmtId="0" fontId="4" fillId="4" borderId="9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2" fontId="0" fillId="0" borderId="14" xfId="0" applyNumberFormat="1" applyBorder="1"/>
    <xf numFmtId="187" fontId="0" fillId="0" borderId="14" xfId="0" applyNumberFormat="1" applyBorder="1"/>
    <xf numFmtId="0" fontId="6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49" fontId="4" fillId="4" borderId="3" xfId="0" applyNumberFormat="1" applyFont="1" applyFill="1" applyBorder="1" applyAlignment="1">
      <alignment horizontal="left" vertical="center"/>
    </xf>
    <xf numFmtId="187" fontId="7" fillId="0" borderId="13" xfId="0" applyNumberFormat="1" applyFont="1" applyBorder="1" applyAlignment="1">
      <alignment horizontal="right" vertical="center"/>
    </xf>
    <xf numFmtId="49" fontId="6" fillId="4" borderId="0" xfId="0" applyNumberFormat="1" applyFont="1" applyFill="1" applyAlignment="1">
      <alignment horizontal="left" vertical="center"/>
    </xf>
    <xf numFmtId="49" fontId="6" fillId="4" borderId="12" xfId="0" applyNumberFormat="1" applyFont="1" applyFill="1" applyBorder="1" applyAlignment="1">
      <alignment horizontal="left" vertical="center"/>
    </xf>
    <xf numFmtId="187" fontId="7" fillId="4" borderId="13" xfId="0" applyNumberFormat="1" applyFont="1" applyFill="1" applyBorder="1" applyAlignment="1">
      <alignment horizontal="right" vertical="center"/>
    </xf>
    <xf numFmtId="49" fontId="6" fillId="4" borderId="7" xfId="0" applyNumberFormat="1" applyFont="1" applyFill="1" applyBorder="1" applyAlignment="1">
      <alignment horizontal="left" vertical="center"/>
    </xf>
    <xf numFmtId="187" fontId="7" fillId="4" borderId="5" xfId="0" applyNumberFormat="1" applyFont="1" applyFill="1" applyBorder="1" applyAlignment="1">
      <alignment horizontal="right" vertical="center"/>
    </xf>
    <xf numFmtId="0" fontId="29" fillId="0" borderId="0" xfId="0" applyFont="1"/>
    <xf numFmtId="0" fontId="19" fillId="0" borderId="1" xfId="0" applyFont="1" applyBorder="1" applyAlignment="1">
      <alignment horizontal="right"/>
    </xf>
    <xf numFmtId="0" fontId="11" fillId="0" borderId="10" xfId="0" applyFont="1" applyBorder="1" applyAlignment="1">
      <alignment horizontal="center" vertical="center" wrapText="1"/>
    </xf>
    <xf numFmtId="183" fontId="11" fillId="0" borderId="8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184" fontId="5" fillId="0" borderId="15" xfId="0" applyNumberFormat="1" applyFont="1" applyBorder="1" applyAlignment="1">
      <alignment horizontal="center" vertical="center" wrapText="1"/>
    </xf>
    <xf numFmtId="183" fontId="5" fillId="0" borderId="3" xfId="0" applyNumberFormat="1" applyFont="1" applyBorder="1" applyAlignment="1">
      <alignment horizontal="center" vertical="center" wrapText="1"/>
    </xf>
    <xf numFmtId="183" fontId="11" fillId="0" borderId="0" xfId="0" applyNumberFormat="1" applyFont="1" applyAlignment="1">
      <alignment horizontal="center" vertical="center" wrapText="1"/>
    </xf>
    <xf numFmtId="0" fontId="31" fillId="0" borderId="12" xfId="0" applyFont="1" applyBorder="1" applyAlignment="1">
      <alignment horizontal="left" vertical="center" wrapText="1"/>
    </xf>
    <xf numFmtId="184" fontId="5" fillId="0" borderId="12" xfId="0" applyNumberFormat="1" applyFont="1" applyBorder="1" applyAlignment="1">
      <alignment horizontal="center" vertical="center" wrapText="1"/>
    </xf>
    <xf numFmtId="183" fontId="5" fillId="0" borderId="0" xfId="0" applyNumberFormat="1" applyFont="1" applyAlignment="1">
      <alignment horizontal="center" vertical="center" wrapText="1"/>
    </xf>
    <xf numFmtId="0" fontId="31" fillId="0" borderId="1" xfId="0" applyFont="1" applyBorder="1" applyAlignment="1">
      <alignment horizontal="left" vertical="center" wrapText="1"/>
    </xf>
    <xf numFmtId="184" fontId="5" fillId="0" borderId="11" xfId="0" applyNumberFormat="1" applyFont="1" applyBorder="1" applyAlignment="1">
      <alignment horizontal="center" vertical="center" wrapText="1"/>
    </xf>
    <xf numFmtId="183" fontId="5" fillId="0" borderId="1" xfId="0" applyNumberFormat="1" applyFont="1" applyBorder="1" applyAlignment="1">
      <alignment horizontal="center" vertical="center" wrapText="1"/>
    </xf>
    <xf numFmtId="0" fontId="0" fillId="4" borderId="0" xfId="0" applyFill="1"/>
    <xf numFmtId="0" fontId="11" fillId="0" borderId="1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31" fillId="0" borderId="6" xfId="0" applyFont="1" applyBorder="1" applyAlignment="1">
      <alignment horizontal="left" vertical="center"/>
    </xf>
    <xf numFmtId="0" fontId="31" fillId="0" borderId="15" xfId="0" applyFont="1" applyBorder="1" applyAlignment="1">
      <alignment horizontal="center" vertical="center"/>
    </xf>
    <xf numFmtId="1" fontId="6" fillId="4" borderId="3" xfId="0" applyNumberFormat="1" applyFont="1" applyFill="1" applyBorder="1" applyAlignment="1">
      <alignment horizontal="center" vertical="center"/>
    </xf>
    <xf numFmtId="183" fontId="11" fillId="0" borderId="4" xfId="0" applyNumberFormat="1" applyFont="1" applyBorder="1" applyAlignment="1">
      <alignment horizontal="center" vertical="center"/>
    </xf>
    <xf numFmtId="0" fontId="31" fillId="0" borderId="12" xfId="0" applyFont="1" applyBorder="1" applyAlignment="1">
      <alignment horizontal="left" vertical="center"/>
    </xf>
    <xf numFmtId="0" fontId="31" fillId="0" borderId="14" xfId="0" applyFont="1" applyBorder="1" applyAlignment="1">
      <alignment horizontal="center" vertical="center"/>
    </xf>
    <xf numFmtId="1" fontId="6" fillId="4" borderId="0" xfId="0" applyNumberFormat="1" applyFont="1" applyFill="1" applyAlignment="1">
      <alignment horizontal="center" vertical="center"/>
    </xf>
    <xf numFmtId="183" fontId="31" fillId="0" borderId="13" xfId="0" applyNumberFormat="1" applyFont="1" applyBorder="1" applyAlignment="1">
      <alignment horizontal="center" vertical="center"/>
    </xf>
    <xf numFmtId="2" fontId="6" fillId="0" borderId="0" xfId="0" applyNumberFormat="1" applyFont="1" applyAlignment="1">
      <alignment vertical="center"/>
    </xf>
    <xf numFmtId="183" fontId="7" fillId="0" borderId="1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vertical="center"/>
    </xf>
    <xf numFmtId="183" fontId="7" fillId="0" borderId="5" xfId="0" applyNumberFormat="1" applyFont="1" applyBorder="1" applyAlignment="1">
      <alignment horizontal="center" vertical="center"/>
    </xf>
    <xf numFmtId="0" fontId="22" fillId="4" borderId="0" xfId="0" applyFont="1" applyFill="1"/>
    <xf numFmtId="0" fontId="32" fillId="0" borderId="0" xfId="0" applyFont="1"/>
    <xf numFmtId="0" fontId="1" fillId="0" borderId="0" xfId="0" applyFont="1"/>
    <xf numFmtId="0" fontId="0" fillId="0" borderId="0" xfId="0" applyAlignment="1">
      <alignment horizontal="left"/>
    </xf>
    <xf numFmtId="0" fontId="3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center"/>
    </xf>
    <xf numFmtId="0" fontId="34" fillId="0" borderId="0" xfId="0" applyFont="1"/>
    <xf numFmtId="0" fontId="35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right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177" fontId="11" fillId="0" borderId="8" xfId="0" applyNumberFormat="1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49" fontId="31" fillId="0" borderId="12" xfId="0" applyNumberFormat="1" applyFont="1" applyBorder="1" applyAlignment="1">
      <alignment horizontal="center" vertical="center"/>
    </xf>
    <xf numFmtId="49" fontId="31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19" fillId="0" borderId="10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184" fontId="0" fillId="0" borderId="2" xfId="0" applyNumberFormat="1" applyBorder="1" applyAlignment="1">
      <alignment horizontal="center" vertical="center"/>
    </xf>
    <xf numFmtId="187" fontId="0" fillId="0" borderId="8" xfId="0" applyNumberFormat="1" applyBorder="1" applyAlignment="1">
      <alignment horizontal="center" vertical="center"/>
    </xf>
    <xf numFmtId="184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vertical="center"/>
    </xf>
    <xf numFmtId="184" fontId="0" fillId="0" borderId="2" xfId="0" applyNumberForma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center"/>
    </xf>
    <xf numFmtId="184" fontId="20" fillId="0" borderId="2" xfId="0" applyNumberFormat="1" applyFont="1" applyBorder="1" applyAlignment="1">
      <alignment horizontal="center" vertical="center"/>
    </xf>
    <xf numFmtId="183" fontId="20" fillId="0" borderId="8" xfId="0" applyNumberFormat="1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2" fontId="19" fillId="0" borderId="9" xfId="0" applyNumberFormat="1" applyFont="1" applyBorder="1" applyAlignment="1">
      <alignment horizontal="center" vertical="center"/>
    </xf>
    <xf numFmtId="187" fontId="19" fillId="0" borderId="8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2" fontId="0" fillId="0" borderId="9" xfId="0" applyNumberFormat="1" applyBorder="1" applyAlignment="1">
      <alignment horizontal="center" vertical="center"/>
    </xf>
    <xf numFmtId="0" fontId="17" fillId="0" borderId="0" xfId="14" applyFont="1"/>
    <xf numFmtId="0" fontId="44" fillId="0" borderId="0" xfId="14"/>
    <xf numFmtId="0" fontId="44" fillId="0" borderId="0" xfId="14" applyAlignment="1">
      <alignment horizontal="center"/>
    </xf>
    <xf numFmtId="183" fontId="44" fillId="0" borderId="0" xfId="14" applyNumberFormat="1" applyAlignment="1">
      <alignment horizontal="center"/>
    </xf>
    <xf numFmtId="0" fontId="13" fillId="0" borderId="0" xfId="14" applyFont="1" applyAlignment="1">
      <alignment horizontal="center" vertical="center"/>
    </xf>
    <xf numFmtId="183" fontId="13" fillId="0" borderId="0" xfId="14" applyNumberFormat="1" applyFont="1" applyAlignment="1">
      <alignment horizontal="center" vertical="center"/>
    </xf>
    <xf numFmtId="0" fontId="34" fillId="0" borderId="10" xfId="14" applyFont="1" applyBorder="1" applyAlignment="1">
      <alignment horizontal="center" vertical="center"/>
    </xf>
    <xf numFmtId="0" fontId="34" fillId="0" borderId="2" xfId="14" applyFont="1" applyBorder="1" applyAlignment="1">
      <alignment horizontal="center" vertical="center"/>
    </xf>
    <xf numFmtId="187" fontId="34" fillId="0" borderId="2" xfId="14" applyNumberFormat="1" applyFont="1" applyBorder="1" applyAlignment="1">
      <alignment horizontal="center" vertical="center" wrapText="1"/>
    </xf>
    <xf numFmtId="183" fontId="34" fillId="0" borderId="8" xfId="14" applyNumberFormat="1" applyFont="1" applyBorder="1" applyAlignment="1">
      <alignment horizontal="center" vertical="center" wrapText="1"/>
    </xf>
    <xf numFmtId="0" fontId="32" fillId="0" borderId="10" xfId="14" applyFont="1" applyBorder="1" applyAlignment="1">
      <alignment horizontal="left" vertical="center"/>
    </xf>
    <xf numFmtId="0" fontId="32" fillId="0" borderId="2" xfId="14" applyFont="1" applyBorder="1" applyAlignment="1">
      <alignment horizontal="center" vertical="center"/>
    </xf>
    <xf numFmtId="2" fontId="37" fillId="0" borderId="2" xfId="14" applyNumberFormat="1" applyFont="1" applyBorder="1" applyAlignment="1">
      <alignment horizontal="center" vertical="center"/>
    </xf>
    <xf numFmtId="183" fontId="37" fillId="0" borderId="8" xfId="14" applyNumberFormat="1" applyFont="1" applyBorder="1" applyAlignment="1">
      <alignment horizontal="center" vertical="center"/>
    </xf>
    <xf numFmtId="0" fontId="32" fillId="0" borderId="10" xfId="14" applyFont="1" applyBorder="1" applyAlignment="1">
      <alignment vertical="center"/>
    </xf>
    <xf numFmtId="0" fontId="32" fillId="0" borderId="10" xfId="14" applyFont="1" applyBorder="1" applyAlignment="1">
      <alignment vertical="center" wrapText="1"/>
    </xf>
    <xf numFmtId="183" fontId="37" fillId="0" borderId="8" xfId="2" applyNumberFormat="1" applyFont="1" applyBorder="1" applyAlignment="1">
      <alignment horizontal="center" vertical="center" shrinkToFit="1"/>
    </xf>
    <xf numFmtId="0" fontId="32" fillId="0" borderId="2" xfId="14" applyFont="1" applyBorder="1" applyAlignment="1">
      <alignment horizontal="left" vertical="center"/>
    </xf>
    <xf numFmtId="1" fontId="37" fillId="0" borderId="2" xfId="14" applyNumberFormat="1" applyFont="1" applyBorder="1" applyAlignment="1">
      <alignment horizontal="center" vertical="center"/>
    </xf>
    <xf numFmtId="2" fontId="37" fillId="0" borderId="15" xfId="14" applyNumberFormat="1" applyFont="1" applyBorder="1" applyAlignment="1">
      <alignment horizontal="center" vertical="center"/>
    </xf>
    <xf numFmtId="183" fontId="37" fillId="0" borderId="4" xfId="14" applyNumberFormat="1" applyFont="1" applyBorder="1" applyAlignment="1">
      <alignment horizontal="center" vertical="center"/>
    </xf>
    <xf numFmtId="1" fontId="37" fillId="0" borderId="15" xfId="14" applyNumberFormat="1" applyFont="1" applyBorder="1" applyAlignment="1">
      <alignment horizontal="center" vertical="center"/>
    </xf>
    <xf numFmtId="0" fontId="37" fillId="0" borderId="0" xfId="14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9" fillId="0" borderId="10" xfId="0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177" fontId="40" fillId="0" borderId="3" xfId="0" applyNumberFormat="1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176" fontId="40" fillId="0" borderId="0" xfId="0" applyNumberFormat="1" applyFont="1" applyAlignment="1">
      <alignment horizontal="center" vertical="center"/>
    </xf>
    <xf numFmtId="9" fontId="40" fillId="0" borderId="0" xfId="0" applyNumberFormat="1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9" fillId="0" borderId="5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39" fillId="0" borderId="8" xfId="0" applyFont="1" applyBorder="1" applyAlignment="1">
      <alignment horizontal="center" vertical="center"/>
    </xf>
    <xf numFmtId="9" fontId="40" fillId="0" borderId="3" xfId="0" applyNumberFormat="1" applyFont="1" applyBorder="1" applyAlignment="1">
      <alignment horizontal="center" vertical="center"/>
    </xf>
    <xf numFmtId="176" fontId="32" fillId="0" borderId="0" xfId="0" applyNumberFormat="1" applyFont="1" applyAlignment="1">
      <alignment horizontal="center" vertical="center" wrapText="1"/>
    </xf>
    <xf numFmtId="176" fontId="40" fillId="0" borderId="0" xfId="0" applyNumberFormat="1" applyFont="1" applyAlignment="1">
      <alignment horizontal="center" vertical="center" wrapText="1"/>
    </xf>
    <xf numFmtId="0" fontId="0" fillId="0" borderId="9" xfId="0" applyBorder="1" applyAlignment="1">
      <alignment horizontal="left" vertical="center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left"/>
    </xf>
    <xf numFmtId="0" fontId="28" fillId="6" borderId="0" xfId="0" applyFont="1" applyFill="1" applyAlignment="1">
      <alignment horizontal="center"/>
    </xf>
    <xf numFmtId="0" fontId="30" fillId="6" borderId="0" xfId="0" applyFont="1" applyFill="1" applyAlignment="1">
      <alignment horizontal="center" vertical="center" wrapText="1"/>
    </xf>
    <xf numFmtId="0" fontId="28" fillId="5" borderId="0" xfId="0" applyFont="1" applyFill="1" applyAlignment="1">
      <alignment horizontal="center"/>
    </xf>
    <xf numFmtId="0" fontId="22" fillId="0" borderId="0" xfId="5" applyFont="1" applyAlignment="1" applyProtection="1">
      <alignment horizontal="center" vertical="center"/>
      <protection locked="0"/>
    </xf>
    <xf numFmtId="0" fontId="26" fillId="0" borderId="0" xfId="5" applyFont="1" applyAlignment="1" applyProtection="1">
      <alignment horizontal="center" vertical="center"/>
      <protection locked="0"/>
    </xf>
    <xf numFmtId="0" fontId="6" fillId="0" borderId="0" xfId="5" applyFont="1" applyProtection="1">
      <protection locked="0"/>
    </xf>
    <xf numFmtId="0" fontId="23" fillId="0" borderId="1" xfId="0" applyFont="1" applyBorder="1" applyAlignment="1">
      <alignment horizontal="center" vertical="center" wrapText="1"/>
    </xf>
    <xf numFmtId="0" fontId="25" fillId="5" borderId="0" xfId="0" applyFont="1" applyFill="1" applyAlignment="1">
      <alignment horizontal="center"/>
    </xf>
    <xf numFmtId="0" fontId="24" fillId="0" borderId="3" xfId="0" applyFont="1" applyBorder="1" applyAlignment="1">
      <alignment horizontal="left"/>
    </xf>
    <xf numFmtId="0" fontId="23" fillId="4" borderId="1" xfId="0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183" fontId="9" fillId="0" borderId="9" xfId="0" applyNumberFormat="1" applyFont="1" applyBorder="1" applyAlignment="1">
      <alignment horizontal="center" vertical="center" wrapText="1"/>
    </xf>
    <xf numFmtId="183" fontId="9" fillId="0" borderId="10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3" xfId="0" applyBorder="1" applyAlignment="1">
      <alignment horizontal="left" wrapText="1"/>
    </xf>
    <xf numFmtId="0" fontId="1" fillId="0" borderId="2" xfId="0" applyFont="1" applyBorder="1" applyAlignment="1">
      <alignment horizontal="center" vertical="center" wrapText="1"/>
    </xf>
    <xf numFmtId="183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84" fontId="10" fillId="0" borderId="2" xfId="1" applyNumberFormat="1" applyFont="1" applyBorder="1" applyAlignment="1">
      <alignment horizontal="center" vertical="center" wrapText="1"/>
    </xf>
  </cellXfs>
  <cellStyles count="17">
    <cellStyle name="_ET_STYLE_NoName_00_" xfId="10" xr:uid="{00000000-0005-0000-0000-00000C000000}"/>
    <cellStyle name="0,0_x000d__x000a_NA_x000d__x000a_" xfId="12" xr:uid="{00000000-0005-0000-0000-00000B000000}"/>
    <cellStyle name="0,0_x000d__x000a_NA_x000d__x000a_ 3 2 2" xfId="9" xr:uid="{00000000-0005-0000-0000-00000A000000}"/>
    <cellStyle name="0,0_x000d__x000a_NA_x000d__x000a_ 3 2 2 2" xfId="16" xr:uid="{00000000-0005-0000-0000-000001000000}"/>
    <cellStyle name="ColLevel_1" xfId="11" xr:uid="{00000000-0005-0000-0000-000012000000}"/>
    <cellStyle name="RowLevel_1" xfId="8" xr:uid="{00000000-0005-0000-0000-000009000000}"/>
    <cellStyle name="常规" xfId="0" builtinId="0"/>
    <cellStyle name="常规 12" xfId="7" xr:uid="{00000000-0005-0000-0000-000008000000}"/>
    <cellStyle name="常规 16" xfId="6" xr:uid="{00000000-0005-0000-0000-000007000000}"/>
    <cellStyle name="常规 2" xfId="5" xr:uid="{00000000-0005-0000-0000-000006000000}"/>
    <cellStyle name="常规 2 2" xfId="13" xr:uid="{00000000-0005-0000-0000-000023000000}"/>
    <cellStyle name="常规 3" xfId="14" xr:uid="{00000000-0005-0000-0000-000025000000}"/>
    <cellStyle name="常规 3 2 3 2" xfId="4" xr:uid="{00000000-0005-0000-0000-000005000000}"/>
    <cellStyle name="常规 3 3 2 2" xfId="3" xr:uid="{00000000-0005-0000-0000-000004000000}"/>
    <cellStyle name="常规 3 3 2 2 2" xfId="15" xr:uid="{00000000-0005-0000-0000-00002F000000}"/>
    <cellStyle name="常规_复件 月报-2005-01 2 2 2" xfId="2" xr:uid="{00000000-0005-0000-0000-000003000000}"/>
    <cellStyle name="常规_湖南月报-200811（定） 2 2 2 2 2" xfId="1" xr:uid="{00000000-0005-0000-0000-000002000000}"/>
  </cellStyles>
  <dxfs count="0"/>
  <tableStyles count="0" defaultTableStyle="TableStyleMedium2" defaultPivotStyle="PivotStyleLight16"/>
  <colors>
    <mruColors>
      <color rgb="FFACB9CA"/>
      <color rgb="FFFFC000"/>
      <color rgb="FFC00000"/>
      <color rgb="FFFFFFFF"/>
      <color rgb="FF000000"/>
      <color rgb="FFFF0000"/>
      <color rgb="FFFFFF00"/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5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4.xml"/><Relationship Id="rId33" Type="http://schemas.openxmlformats.org/officeDocument/2006/relationships/externalLink" Target="externalLinks/externalLink1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32" Type="http://schemas.openxmlformats.org/officeDocument/2006/relationships/externalLink" Target="externalLinks/externalLink1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externalLink" Target="externalLinks/externalLink7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externalLink" Target="externalLinks/externalLink6.xml"/><Relationship Id="rId30" Type="http://schemas.openxmlformats.org/officeDocument/2006/relationships/externalLink" Target="externalLinks/externalLink9.xml"/><Relationship Id="rId35" Type="http://schemas.openxmlformats.org/officeDocument/2006/relationships/externalLink" Target="externalLinks/externalLink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12&#26376;&#24555;&#35759;/GDP&#20998;&#34892;&#19994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12&#26376;&#24555;&#35759;/&#24066;&#22330;&#20027;&#20307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12&#26376;&#24555;&#35759;/&#21439;&#21306;&#26680;&#31639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12&#26376;&#24555;&#35759;/1-11&#26376;&#35268;&#27169;&#20197;&#19978;&#26381;&#21153;&#19994;&#20225;&#19994;&#20998;&#22320;&#21306;&#27719;&#24635;&#34920;-&#25552;&#20379;&#32508;&#21512;&#31185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12&#26376;&#24555;&#35759;/2022&#24180;&#24314;&#31569;&#19994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12&#26376;&#24555;&#35759;/&#22478;&#20065;&#23621;&#27665;&#25910;&#2083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12&#26376;&#24555;&#35759;/&#24037;&#19994;.e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9&#26376;&#24555;&#35759;/&#24037;&#19994;&#25928;&#3041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12&#26376;&#24555;&#35759;/&#25237;&#36164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12&#26376;&#24555;&#35759;/&#25151;&#22320;&#2013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12&#26376;&#24555;&#35759;/&#31038;&#38646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12&#26376;&#24555;&#35759;/&#37038;&#25919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12&#26376;&#24555;&#35759;/&#36130;&#25919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12&#26376;&#24555;&#35759;/&#38134;&#3489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06"/>
    </sheetNames>
    <sheetDataSet>
      <sheetData sheetId="0">
        <row r="10">
          <cell r="D10">
            <v>47106662</v>
          </cell>
          <cell r="L10">
            <v>5.36</v>
          </cell>
        </row>
        <row r="11">
          <cell r="D11">
            <v>5185042.07715178</v>
          </cell>
          <cell r="L11">
            <v>3.9</v>
          </cell>
        </row>
        <row r="13">
          <cell r="D13">
            <v>16455151.3048854</v>
          </cell>
          <cell r="L13">
            <v>7.1</v>
          </cell>
        </row>
        <row r="16">
          <cell r="D16">
            <v>15337902.866439801</v>
          </cell>
          <cell r="L16">
            <v>7.2</v>
          </cell>
        </row>
        <row r="19">
          <cell r="D19">
            <v>3243045.74358017</v>
          </cell>
          <cell r="L19">
            <v>8.5</v>
          </cell>
        </row>
        <row r="20">
          <cell r="D20">
            <v>4117084.0040514199</v>
          </cell>
          <cell r="L20">
            <v>4.5999999999999996</v>
          </cell>
        </row>
        <row r="23">
          <cell r="D23">
            <v>1817195.9165876601</v>
          </cell>
          <cell r="L23">
            <v>5.4</v>
          </cell>
        </row>
        <row r="32">
          <cell r="D32">
            <v>732127.87590817304</v>
          </cell>
          <cell r="L32">
            <v>3</v>
          </cell>
        </row>
        <row r="35">
          <cell r="D35">
            <v>1317903.8201743399</v>
          </cell>
          <cell r="L35">
            <v>7</v>
          </cell>
        </row>
        <row r="40">
          <cell r="D40">
            <v>2706094.46203215</v>
          </cell>
          <cell r="L40">
            <v>-1.8</v>
          </cell>
        </row>
        <row r="43">
          <cell r="D43">
            <v>11533016.6489875</v>
          </cell>
          <cell r="L43">
            <v>4.9000000000000004</v>
          </cell>
        </row>
        <row r="44">
          <cell r="D44">
            <v>7488607.9326735698</v>
          </cell>
          <cell r="L44">
            <v>5.5</v>
          </cell>
        </row>
        <row r="53">
          <cell r="D53">
            <v>4044408.71631396</v>
          </cell>
          <cell r="L53">
            <v>3.9</v>
          </cell>
        </row>
        <row r="58">
          <cell r="D58">
            <v>4857201.3686140897</v>
          </cell>
          <cell r="L58">
            <v>3.8</v>
          </cell>
        </row>
        <row r="59">
          <cell r="D59">
            <v>19670338.2525962</v>
          </cell>
          <cell r="L59">
            <v>7.2</v>
          </cell>
        </row>
        <row r="60">
          <cell r="D60">
            <v>22579122.378789701</v>
          </cell>
          <cell r="L60">
            <v>4.2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E3">
            <v>124519</v>
          </cell>
          <cell r="G3">
            <v>0.244356281291535</v>
          </cell>
        </row>
        <row r="4">
          <cell r="E4">
            <v>30887</v>
          </cell>
          <cell r="G4">
            <v>0.76769873519143805</v>
          </cell>
        </row>
        <row r="5">
          <cell r="E5">
            <v>92857</v>
          </cell>
          <cell r="G5">
            <v>0.13637976821313599</v>
          </cell>
        </row>
        <row r="6">
          <cell r="E6">
            <v>775</v>
          </cell>
          <cell r="G6">
            <v>-0.120317820658343</v>
          </cell>
        </row>
      </sheetData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一季度"/>
      <sheetName val="二季度"/>
      <sheetName val="三季度"/>
      <sheetName val="四季度"/>
    </sheetNames>
    <sheetDataSet>
      <sheetData sheetId="0"/>
      <sheetData sheetId="1"/>
      <sheetData sheetId="2"/>
      <sheetData sheetId="3">
        <row r="5">
          <cell r="E5">
            <v>4857201.3686140897</v>
          </cell>
          <cell r="G5">
            <v>19670338.2525962</v>
          </cell>
          <cell r="I5">
            <v>22579122.378789701</v>
          </cell>
        </row>
        <row r="6">
          <cell r="E6">
            <v>70933.070476464098</v>
          </cell>
          <cell r="G6">
            <v>1683450.3780290601</v>
          </cell>
          <cell r="I6">
            <v>6020981.6447234796</v>
          </cell>
        </row>
        <row r="7">
          <cell r="E7">
            <v>127632.79498160099</v>
          </cell>
          <cell r="G7">
            <v>2149588.2036155201</v>
          </cell>
          <cell r="I7">
            <v>1182947.09810389</v>
          </cell>
        </row>
        <row r="8">
          <cell r="E8">
            <v>390390.48001879401</v>
          </cell>
          <cell r="G8">
            <v>602892.98880186805</v>
          </cell>
          <cell r="I8">
            <v>906843.19135519804</v>
          </cell>
        </row>
        <row r="9">
          <cell r="E9">
            <v>73459.252240414498</v>
          </cell>
          <cell r="G9">
            <v>2412279.7389121498</v>
          </cell>
          <cell r="I9">
            <v>1535499.6070024699</v>
          </cell>
        </row>
        <row r="10">
          <cell r="E10">
            <v>7390.0251215967401</v>
          </cell>
          <cell r="G10">
            <v>83544.255338774907</v>
          </cell>
          <cell r="I10">
            <v>1268278.0564620499</v>
          </cell>
        </row>
        <row r="11">
          <cell r="E11">
            <v>147955.06193997999</v>
          </cell>
          <cell r="G11">
            <v>534537.37234673405</v>
          </cell>
          <cell r="I11">
            <v>362189.48829656298</v>
          </cell>
        </row>
        <row r="12">
          <cell r="G12">
            <v>2819773.3887255099</v>
          </cell>
          <cell r="I12">
            <v>405316.62619024399</v>
          </cell>
        </row>
        <row r="13">
          <cell r="E13">
            <v>728095.70399229298</v>
          </cell>
          <cell r="G13">
            <v>1635093.54599517</v>
          </cell>
          <cell r="I13">
            <v>1683704.8417553001</v>
          </cell>
        </row>
        <row r="14">
          <cell r="E14">
            <v>982095.35481499403</v>
          </cell>
          <cell r="G14">
            <v>1321883.7969239</v>
          </cell>
          <cell r="I14">
            <v>1870132.4211890199</v>
          </cell>
        </row>
        <row r="15">
          <cell r="E15">
            <v>760095.44832898898</v>
          </cell>
          <cell r="G15">
            <v>1555681.8633260201</v>
          </cell>
          <cell r="I15">
            <v>1698625.7582074399</v>
          </cell>
        </row>
        <row r="16">
          <cell r="E16">
            <v>627605.23511704104</v>
          </cell>
          <cell r="G16">
            <v>1437224.5591215501</v>
          </cell>
          <cell r="I16">
            <v>1789402.2998617501</v>
          </cell>
        </row>
        <row r="17">
          <cell r="E17">
            <v>508422.41951846803</v>
          </cell>
          <cell r="G17">
            <v>2099243.3005186999</v>
          </cell>
          <cell r="I17">
            <v>2299401.0088879</v>
          </cell>
        </row>
        <row r="18">
          <cell r="E18">
            <v>433126.52206344903</v>
          </cell>
          <cell r="G18">
            <v>1335144.8609412799</v>
          </cell>
          <cell r="I18">
            <v>1555800.1901129601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岳阳 市"/>
    </sheetNames>
    <sheetDataSet>
      <sheetData sheetId="0">
        <row r="5">
          <cell r="C5">
            <v>457.09962000000002</v>
          </cell>
          <cell r="D5">
            <v>33.369999999999997</v>
          </cell>
        </row>
        <row r="6">
          <cell r="C6">
            <v>56.152000000000001</v>
          </cell>
          <cell r="D6">
            <v>30.1</v>
          </cell>
        </row>
        <row r="7">
          <cell r="C7">
            <v>14.8393</v>
          </cell>
          <cell r="D7">
            <v>26.8</v>
          </cell>
        </row>
        <row r="8">
          <cell r="C8">
            <v>21.021599999999999</v>
          </cell>
          <cell r="D8">
            <v>33.9</v>
          </cell>
        </row>
        <row r="9">
          <cell r="C9">
            <v>34.576909999999998</v>
          </cell>
          <cell r="D9">
            <v>26.6</v>
          </cell>
        </row>
        <row r="10">
          <cell r="C10">
            <v>35.227550000000001</v>
          </cell>
          <cell r="D10">
            <v>33.5</v>
          </cell>
        </row>
        <row r="11">
          <cell r="C11">
            <v>20.02064</v>
          </cell>
          <cell r="D11">
            <v>40.68</v>
          </cell>
        </row>
        <row r="12">
          <cell r="C12">
            <v>47.593940000000003</v>
          </cell>
          <cell r="D12">
            <v>29.48</v>
          </cell>
        </row>
        <row r="13">
          <cell r="C13">
            <v>18.300540000000002</v>
          </cell>
          <cell r="D13">
            <v>26.7</v>
          </cell>
        </row>
        <row r="14">
          <cell r="C14">
            <v>20.548469999999998</v>
          </cell>
          <cell r="D14">
            <v>34.770000000000003</v>
          </cell>
        </row>
        <row r="15">
          <cell r="C15">
            <v>39.982460000000003</v>
          </cell>
          <cell r="D15">
            <v>33.799999999999997</v>
          </cell>
        </row>
        <row r="16">
          <cell r="C16">
            <v>65.587019999999995</v>
          </cell>
          <cell r="D16">
            <v>27</v>
          </cell>
        </row>
        <row r="17">
          <cell r="C17">
            <v>76.472269999999995</v>
          </cell>
          <cell r="D17">
            <v>49.6</v>
          </cell>
        </row>
        <row r="18">
          <cell r="C18">
            <v>6.7769199999999996</v>
          </cell>
          <cell r="D18">
            <v>30.8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3月"/>
      <sheetName val="1-6月"/>
      <sheetName val="1-9月"/>
      <sheetName val="1-12月"/>
    </sheetNames>
    <sheetDataSet>
      <sheetData sheetId="0"/>
      <sheetData sheetId="1"/>
      <sheetData sheetId="2"/>
      <sheetData sheetId="3">
        <row r="4">
          <cell r="C4">
            <v>757.4624</v>
          </cell>
          <cell r="D4">
            <v>10.4</v>
          </cell>
        </row>
        <row r="5">
          <cell r="C5">
            <v>121.05055</v>
          </cell>
          <cell r="D5">
            <v>31.085484674059401</v>
          </cell>
        </row>
        <row r="6">
          <cell r="C6">
            <v>25.620840000000001</v>
          </cell>
          <cell r="D6">
            <v>-0.33407607038159898</v>
          </cell>
        </row>
        <row r="7">
          <cell r="C7">
            <v>26.779450000000001</v>
          </cell>
          <cell r="D7">
            <v>14.8382368580848</v>
          </cell>
        </row>
        <row r="8">
          <cell r="C8">
            <v>177.72738000000001</v>
          </cell>
          <cell r="D8">
            <v>5.3</v>
          </cell>
        </row>
        <row r="9">
          <cell r="C9">
            <v>59.873840000000001</v>
          </cell>
          <cell r="D9">
            <v>19.155406138249202</v>
          </cell>
        </row>
        <row r="10">
          <cell r="C10">
            <v>7.0222300000000004</v>
          </cell>
          <cell r="D10">
            <v>9.1425240907677896</v>
          </cell>
        </row>
        <row r="11">
          <cell r="C11">
            <v>29.52205</v>
          </cell>
          <cell r="D11">
            <v>6.5617943298046102</v>
          </cell>
        </row>
        <row r="12">
          <cell r="C12">
            <v>18.815619999999999</v>
          </cell>
          <cell r="D12">
            <v>8.4088876802241792</v>
          </cell>
        </row>
        <row r="13">
          <cell r="C13">
            <v>76.499960000000002</v>
          </cell>
          <cell r="D13">
            <v>15.2622692606366</v>
          </cell>
        </row>
        <row r="14">
          <cell r="C14">
            <v>51.519069999999999</v>
          </cell>
          <cell r="D14">
            <v>7.3567588676157998</v>
          </cell>
        </row>
        <row r="15">
          <cell r="C15">
            <v>39.9816</v>
          </cell>
          <cell r="D15">
            <v>12.7505059187417</v>
          </cell>
        </row>
        <row r="16">
          <cell r="C16">
            <v>20.999759999999998</v>
          </cell>
          <cell r="D16">
            <v>13.959244452427701</v>
          </cell>
        </row>
        <row r="17">
          <cell r="C17">
            <v>102.02341</v>
          </cell>
          <cell r="D17">
            <v>12.1179619125969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县市区"/>
    </sheetNames>
    <sheetDataSet>
      <sheetData sheetId="0">
        <row r="4">
          <cell r="J4">
            <v>7.4</v>
          </cell>
        </row>
        <row r="12">
          <cell r="H12">
            <v>27171.8913999137</v>
          </cell>
        </row>
        <row r="13">
          <cell r="H13">
            <v>24735.9513788884</v>
          </cell>
        </row>
        <row r="14">
          <cell r="H14">
            <v>22230.0132379893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3">
          <cell r="G23">
            <v>-9.2540025379761008</v>
          </cell>
        </row>
        <row r="24">
          <cell r="G24">
            <v>9.0954594670406692</v>
          </cell>
        </row>
        <row r="25">
          <cell r="G25">
            <v>14.3805592015231</v>
          </cell>
        </row>
        <row r="26">
          <cell r="G26">
            <v>8.9308406264328593</v>
          </cell>
        </row>
        <row r="27">
          <cell r="G27">
            <v>5.2992115092913998</v>
          </cell>
        </row>
        <row r="28">
          <cell r="G28">
            <v>7.3280796649256601</v>
          </cell>
        </row>
        <row r="29">
          <cell r="G29">
            <v>7.9778557564052202</v>
          </cell>
        </row>
        <row r="30">
          <cell r="G30">
            <v>8.5463146150956693</v>
          </cell>
        </row>
        <row r="31">
          <cell r="G31">
            <v>8.1516400024231199</v>
          </cell>
        </row>
        <row r="32">
          <cell r="G32">
            <v>8.3614504305524999</v>
          </cell>
        </row>
        <row r="33">
          <cell r="G33">
            <v>5.3134078779173599</v>
          </cell>
        </row>
        <row r="34">
          <cell r="G34">
            <v>28.306796553669699</v>
          </cell>
        </row>
        <row r="38">
          <cell r="G38">
            <v>7.0089288401463001</v>
          </cell>
        </row>
        <row r="39">
          <cell r="G39">
            <v>4.5441696679538097</v>
          </cell>
        </row>
        <row r="40">
          <cell r="G40">
            <v>8.6971023742495408</v>
          </cell>
        </row>
        <row r="41">
          <cell r="G41">
            <v>-10.3151727369649</v>
          </cell>
        </row>
        <row r="42">
          <cell r="G42">
            <v>7.0022812701425101</v>
          </cell>
        </row>
        <row r="43">
          <cell r="G43">
            <v>9.2412452225183692</v>
          </cell>
        </row>
        <row r="44">
          <cell r="G44">
            <v>-10.267296734856</v>
          </cell>
        </row>
        <row r="45">
          <cell r="G45">
            <v>-5.2159352200856004</v>
          </cell>
        </row>
        <row r="46">
          <cell r="G46">
            <v>27.196317234966301</v>
          </cell>
        </row>
        <row r="47">
          <cell r="G47">
            <v>33.641129023183098</v>
          </cell>
        </row>
        <row r="48">
          <cell r="G48">
            <v>17.8770349555557</v>
          </cell>
        </row>
        <row r="52">
          <cell r="G52">
            <v>8.9</v>
          </cell>
        </row>
        <row r="53">
          <cell r="G53">
            <v>15.6</v>
          </cell>
        </row>
        <row r="54">
          <cell r="G54">
            <v>5.4</v>
          </cell>
        </row>
        <row r="55">
          <cell r="G55">
            <v>6.5</v>
          </cell>
        </row>
        <row r="56">
          <cell r="G56">
            <v>6.1</v>
          </cell>
        </row>
        <row r="57">
          <cell r="G57">
            <v>5.3</v>
          </cell>
        </row>
        <row r="58">
          <cell r="G58">
            <v>9.8000000000000007</v>
          </cell>
        </row>
        <row r="59">
          <cell r="G59">
            <v>8.6</v>
          </cell>
        </row>
        <row r="60">
          <cell r="G60">
            <v>8.6</v>
          </cell>
        </row>
        <row r="61">
          <cell r="G61">
            <v>8.8000000000000007</v>
          </cell>
        </row>
        <row r="62">
          <cell r="G62">
            <v>22.1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、B47001_2022年2月"/>
    </sheetNames>
    <sheetDataSet>
      <sheetData sheetId="0">
        <row r="12">
          <cell r="D12">
            <v>1850</v>
          </cell>
          <cell r="E12">
            <v>130</v>
          </cell>
          <cell r="G12">
            <v>16.100000000000001</v>
          </cell>
          <cell r="W12">
            <v>2161.96</v>
          </cell>
          <cell r="Y12">
            <v>11.39</v>
          </cell>
          <cell r="Z12">
            <v>999.3</v>
          </cell>
          <cell r="AB12">
            <v>15.89</v>
          </cell>
          <cell r="AF12">
            <v>862.63</v>
          </cell>
          <cell r="AH12">
            <v>24.77</v>
          </cell>
          <cell r="AI12">
            <v>707.83</v>
          </cell>
          <cell r="AK12">
            <v>25.82</v>
          </cell>
          <cell r="AL12">
            <v>30.44</v>
          </cell>
          <cell r="AN12">
            <v>20.75</v>
          </cell>
          <cell r="AO12">
            <v>22.38</v>
          </cell>
          <cell r="AQ12">
            <v>13.6</v>
          </cell>
          <cell r="AR12">
            <v>33.729999999999997</v>
          </cell>
          <cell r="AT12">
            <v>10.050000000000001</v>
          </cell>
          <cell r="AX12">
            <v>10.6</v>
          </cell>
          <cell r="AZ12">
            <v>28.02</v>
          </cell>
          <cell r="CE12">
            <v>43.37</v>
          </cell>
          <cell r="CG12">
            <v>35.869999999999997</v>
          </cell>
          <cell r="CH12">
            <v>4.03</v>
          </cell>
          <cell r="CJ12">
            <v>175.33</v>
          </cell>
          <cell r="CK12">
            <v>17.59</v>
          </cell>
          <cell r="CM12">
            <v>102.88</v>
          </cell>
          <cell r="CQ12">
            <v>24.63</v>
          </cell>
          <cell r="CS12">
            <v>-0.32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20048_1"/>
      <sheetName val="T105641_1"/>
      <sheetName val="T105606_1"/>
      <sheetName val="T100029_1"/>
      <sheetName val="T095657_1"/>
      <sheetName val="T094947_1"/>
      <sheetName val="T033948_1"/>
      <sheetName val="T095620_1"/>
      <sheetName val="T052922_1"/>
      <sheetName val="T052922_2"/>
    </sheetNames>
    <sheetDataSet>
      <sheetData sheetId="0"/>
      <sheetData sheetId="1"/>
      <sheetData sheetId="2"/>
      <sheetData sheetId="3">
        <row r="6">
          <cell r="E6">
            <v>18.8</v>
          </cell>
        </row>
        <row r="7">
          <cell r="E7">
            <v>6.4</v>
          </cell>
        </row>
        <row r="8">
          <cell r="E8">
            <v>47.5</v>
          </cell>
        </row>
        <row r="9">
          <cell r="E9">
            <v>-9.9</v>
          </cell>
        </row>
        <row r="10">
          <cell r="E10">
            <v>2.9</v>
          </cell>
        </row>
        <row r="11">
          <cell r="E11">
            <v>32.6</v>
          </cell>
        </row>
        <row r="12">
          <cell r="E12">
            <v>55.2</v>
          </cell>
        </row>
        <row r="13">
          <cell r="E13">
            <v>28.3</v>
          </cell>
        </row>
        <row r="14">
          <cell r="E14">
            <v>21.6</v>
          </cell>
        </row>
        <row r="15">
          <cell r="E15">
            <v>13.5</v>
          </cell>
        </row>
        <row r="16">
          <cell r="E16">
            <v>21.9</v>
          </cell>
        </row>
        <row r="17">
          <cell r="E17">
            <v>13.7</v>
          </cell>
        </row>
        <row r="18">
          <cell r="E18">
            <v>34.1</v>
          </cell>
        </row>
        <row r="20">
          <cell r="E20">
            <v>36.1</v>
          </cell>
        </row>
      </sheetData>
      <sheetData sheetId="4"/>
      <sheetData sheetId="5"/>
      <sheetData sheetId="6"/>
      <sheetData sheetId="7"/>
      <sheetData sheetId="8">
        <row r="6">
          <cell r="E6">
            <v>13.2</v>
          </cell>
        </row>
        <row r="7">
          <cell r="E7" t="str">
            <v/>
          </cell>
        </row>
        <row r="8">
          <cell r="E8">
            <v>-12.1</v>
          </cell>
        </row>
        <row r="9">
          <cell r="E9">
            <v>20.5</v>
          </cell>
        </row>
        <row r="10">
          <cell r="E10">
            <v>18.2</v>
          </cell>
        </row>
        <row r="11">
          <cell r="E11" t="str">
            <v/>
          </cell>
        </row>
        <row r="12">
          <cell r="E12">
            <v>101.9</v>
          </cell>
        </row>
        <row r="13">
          <cell r="E13">
            <v>10.4</v>
          </cell>
        </row>
        <row r="14">
          <cell r="E14" t="str">
            <v/>
          </cell>
        </row>
        <row r="15">
          <cell r="E15">
            <v>-14.6</v>
          </cell>
        </row>
        <row r="16">
          <cell r="E16">
            <v>25</v>
          </cell>
        </row>
        <row r="17">
          <cell r="E17">
            <v>2.8</v>
          </cell>
        </row>
        <row r="18">
          <cell r="E18" t="str">
            <v/>
          </cell>
        </row>
        <row r="19">
          <cell r="E19">
            <v>4.9000000000000004</v>
          </cell>
        </row>
        <row r="20">
          <cell r="E20">
            <v>24.7</v>
          </cell>
        </row>
      </sheetData>
      <sheetData sheetId="9">
        <row r="6">
          <cell r="E6">
            <v>-20.7</v>
          </cell>
        </row>
        <row r="7">
          <cell r="E7">
            <v>6.9</v>
          </cell>
        </row>
        <row r="8">
          <cell r="E8">
            <v>55.4</v>
          </cell>
        </row>
        <row r="11">
          <cell r="E11">
            <v>-0.9</v>
          </cell>
        </row>
        <row r="12">
          <cell r="E12">
            <v>12.1</v>
          </cell>
        </row>
        <row r="13">
          <cell r="E13">
            <v>25.5</v>
          </cell>
        </row>
        <row r="14">
          <cell r="E14">
            <v>-13.5</v>
          </cell>
        </row>
        <row r="15">
          <cell r="E15" t="str">
            <v/>
          </cell>
        </row>
        <row r="16">
          <cell r="E16">
            <v>8.1999999999999993</v>
          </cell>
        </row>
        <row r="17">
          <cell r="E17">
            <v>37.200000000000003</v>
          </cell>
        </row>
        <row r="18">
          <cell r="E18">
            <v>3.7</v>
          </cell>
        </row>
        <row r="19">
          <cell r="E19">
            <v>33.200000000000003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、X40039_2022年12月"/>
    </sheetNames>
    <sheetDataSet>
      <sheetData sheetId="0">
        <row r="10">
          <cell r="F10">
            <v>2046931</v>
          </cell>
          <cell r="K10">
            <v>-13.53</v>
          </cell>
        </row>
        <row r="11">
          <cell r="F11">
            <v>1637522</v>
          </cell>
          <cell r="K11">
            <v>-14.47</v>
          </cell>
        </row>
        <row r="12">
          <cell r="F12">
            <v>156013</v>
          </cell>
          <cell r="K12">
            <v>-38.729999999999997</v>
          </cell>
        </row>
        <row r="13">
          <cell r="F13">
            <v>3966288</v>
          </cell>
          <cell r="K13">
            <v>-29.37</v>
          </cell>
        </row>
        <row r="14">
          <cell r="F14">
            <v>3505929</v>
          </cell>
          <cell r="K14">
            <v>-29.77</v>
          </cell>
        </row>
        <row r="15">
          <cell r="F15">
            <v>2067329</v>
          </cell>
          <cell r="K15">
            <v>-35.200000000000003</v>
          </cell>
        </row>
        <row r="16">
          <cell r="F16">
            <v>1811877</v>
          </cell>
          <cell r="K16">
            <v>-35.380000000000003</v>
          </cell>
        </row>
        <row r="17">
          <cell r="F17">
            <v>27323318</v>
          </cell>
          <cell r="K17">
            <v>-5.36</v>
          </cell>
        </row>
        <row r="18">
          <cell r="F18">
            <v>20861374</v>
          </cell>
          <cell r="K18">
            <v>-5.98</v>
          </cell>
        </row>
        <row r="19">
          <cell r="F19">
            <v>3175352</v>
          </cell>
          <cell r="K19">
            <v>-49.62</v>
          </cell>
        </row>
        <row r="20">
          <cell r="F20">
            <v>2540827</v>
          </cell>
          <cell r="K20">
            <v>-49.26</v>
          </cell>
        </row>
        <row r="21">
          <cell r="F21">
            <v>2134186</v>
          </cell>
          <cell r="K21">
            <v>-11.7</v>
          </cell>
        </row>
        <row r="22">
          <cell r="F22">
            <v>1727862</v>
          </cell>
          <cell r="K22">
            <v>-11.36</v>
          </cell>
        </row>
        <row r="27">
          <cell r="F27">
            <v>912288</v>
          </cell>
          <cell r="K27">
            <v>-22.84</v>
          </cell>
        </row>
        <row r="28">
          <cell r="F28">
            <v>528542</v>
          </cell>
          <cell r="K28">
            <v>-19.87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5">
          <cell r="B5">
            <v>18574072.178093001</v>
          </cell>
          <cell r="C5">
            <v>2.7</v>
          </cell>
        </row>
        <row r="6">
          <cell r="B6">
            <v>5461543.7840363299</v>
          </cell>
          <cell r="C6">
            <v>3.1</v>
          </cell>
        </row>
        <row r="7">
          <cell r="B7">
            <v>452942.44001131097</v>
          </cell>
          <cell r="C7">
            <v>2.2000000000000002</v>
          </cell>
        </row>
        <row r="8">
          <cell r="B8">
            <v>652560.333310446</v>
          </cell>
          <cell r="C8">
            <v>2.9</v>
          </cell>
        </row>
        <row r="9">
          <cell r="B9">
            <v>1568463.87357648</v>
          </cell>
          <cell r="C9">
            <v>2.6</v>
          </cell>
        </row>
        <row r="10">
          <cell r="B10">
            <v>1495300.35129423</v>
          </cell>
          <cell r="C10">
            <v>2.5</v>
          </cell>
        </row>
        <row r="11">
          <cell r="B11">
            <v>1472320.3518263299</v>
          </cell>
          <cell r="C11">
            <v>2.8</v>
          </cell>
        </row>
        <row r="12">
          <cell r="B12">
            <v>1669545.7556624301</v>
          </cell>
          <cell r="C12">
            <v>2.6</v>
          </cell>
        </row>
        <row r="13">
          <cell r="B13">
            <v>1411038.9840704501</v>
          </cell>
          <cell r="C13">
            <v>2.4</v>
          </cell>
        </row>
        <row r="14">
          <cell r="B14">
            <v>1089642.0733201499</v>
          </cell>
          <cell r="C14">
            <v>2.6</v>
          </cell>
        </row>
        <row r="15">
          <cell r="B15">
            <v>2251927.4372122199</v>
          </cell>
          <cell r="C15">
            <v>2.7</v>
          </cell>
        </row>
        <row r="16">
          <cell r="B16">
            <v>489702.212195642</v>
          </cell>
          <cell r="C16">
            <v>2.7</v>
          </cell>
        </row>
        <row r="17">
          <cell r="B17">
            <v>215908.487388257</v>
          </cell>
          <cell r="C17">
            <v>2.9</v>
          </cell>
        </row>
        <row r="18">
          <cell r="B18">
            <v>343176.09418874502</v>
          </cell>
          <cell r="C18">
            <v>2.4</v>
          </cell>
        </row>
        <row r="21">
          <cell r="B21">
            <v>18574072.178093001</v>
          </cell>
          <cell r="D21">
            <v>2.7402264987750602</v>
          </cell>
        </row>
        <row r="23">
          <cell r="B23">
            <v>16041404.897102499</v>
          </cell>
          <cell r="D23">
            <v>2.6498970379900002</v>
          </cell>
        </row>
        <row r="24">
          <cell r="B24">
            <v>2532667.2809904902</v>
          </cell>
          <cell r="D24">
            <v>3.3160680914996901</v>
          </cell>
        </row>
        <row r="26">
          <cell r="B26">
            <v>15869473.9221469</v>
          </cell>
          <cell r="D26">
            <v>3.06</v>
          </cell>
        </row>
        <row r="27">
          <cell r="B27">
            <v>2704598.25594613</v>
          </cell>
          <cell r="D27">
            <v>0.90319327496119695</v>
          </cell>
        </row>
        <row r="31">
          <cell r="B31">
            <v>5926833.4000000004</v>
          </cell>
          <cell r="C31">
            <v>12.6</v>
          </cell>
        </row>
        <row r="33">
          <cell r="B33">
            <v>802092.6</v>
          </cell>
          <cell r="C33">
            <v>24.3</v>
          </cell>
        </row>
        <row r="34">
          <cell r="B34">
            <v>71926.7</v>
          </cell>
          <cell r="C34">
            <v>15.4</v>
          </cell>
        </row>
        <row r="35">
          <cell r="B35">
            <v>131020.2</v>
          </cell>
          <cell r="C35">
            <v>20.8</v>
          </cell>
        </row>
        <row r="36">
          <cell r="B36">
            <v>368165.9</v>
          </cell>
          <cell r="C36">
            <v>11.7</v>
          </cell>
        </row>
        <row r="37">
          <cell r="B37">
            <v>27717.5</v>
          </cell>
          <cell r="C37">
            <v>5.8</v>
          </cell>
        </row>
        <row r="38">
          <cell r="B38">
            <v>121162.9</v>
          </cell>
          <cell r="C38">
            <v>13.2</v>
          </cell>
        </row>
        <row r="39">
          <cell r="B39">
            <v>257690.6</v>
          </cell>
          <cell r="C39">
            <v>15.9</v>
          </cell>
        </row>
        <row r="40">
          <cell r="B40">
            <v>83688.2</v>
          </cell>
          <cell r="C40">
            <v>-5.2</v>
          </cell>
        </row>
        <row r="41">
          <cell r="B41">
            <v>43238.400000000001</v>
          </cell>
          <cell r="C41">
            <v>26</v>
          </cell>
        </row>
        <row r="42">
          <cell r="B42">
            <v>13818.8</v>
          </cell>
          <cell r="C42">
            <v>27.3</v>
          </cell>
        </row>
        <row r="43">
          <cell r="B43">
            <v>2321.5</v>
          </cell>
          <cell r="C43">
            <v>83.3</v>
          </cell>
        </row>
        <row r="44">
          <cell r="B44">
            <v>328163.09999999998</v>
          </cell>
          <cell r="C44">
            <v>11.8</v>
          </cell>
        </row>
        <row r="45">
          <cell r="B45">
            <v>281459</v>
          </cell>
          <cell r="C45">
            <v>12.2</v>
          </cell>
        </row>
        <row r="46">
          <cell r="B46">
            <v>108782.6</v>
          </cell>
          <cell r="C46">
            <v>11</v>
          </cell>
        </row>
        <row r="47">
          <cell r="B47">
            <v>88603.6</v>
          </cell>
          <cell r="C47">
            <v>14.5</v>
          </cell>
        </row>
        <row r="48">
          <cell r="B48">
            <v>76802.3</v>
          </cell>
          <cell r="C48">
            <v>13.1</v>
          </cell>
        </row>
        <row r="49">
          <cell r="B49">
            <v>6725</v>
          </cell>
          <cell r="C49">
            <v>-60.4</v>
          </cell>
        </row>
        <row r="50">
          <cell r="B50">
            <v>1312514.7</v>
          </cell>
          <cell r="C50">
            <v>20.5</v>
          </cell>
        </row>
        <row r="51">
          <cell r="B51">
            <v>216451.5</v>
          </cell>
          <cell r="C51">
            <v>1.5</v>
          </cell>
        </row>
        <row r="52">
          <cell r="B52">
            <v>113898.4</v>
          </cell>
          <cell r="C52">
            <v>28.8</v>
          </cell>
        </row>
        <row r="53">
          <cell r="B53">
            <v>1349751.8</v>
          </cell>
          <cell r="C53">
            <v>3.9</v>
          </cell>
        </row>
        <row r="54">
          <cell r="B54">
            <v>6969.8</v>
          </cell>
          <cell r="C54">
            <v>-47.7</v>
          </cell>
        </row>
        <row r="55">
          <cell r="B55">
            <v>113868.3</v>
          </cell>
          <cell r="C55">
            <v>-5.6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1-邮政行业发展情况表-2022"/>
      <sheetName val="Mozart Reports"/>
    </sheetNames>
    <sheetDataSet>
      <sheetData sheetId="0">
        <row r="8">
          <cell r="D8">
            <v>17.8533254578</v>
          </cell>
          <cell r="F8">
            <v>10.642336238232</v>
          </cell>
        </row>
        <row r="16">
          <cell r="D16">
            <v>10666.2894</v>
          </cell>
          <cell r="F16">
            <v>15.422218026957101</v>
          </cell>
        </row>
      </sheetData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全省收入情况表"/>
      <sheetName val="Sheet1"/>
      <sheetName val="Sheet2"/>
    </sheetNames>
    <sheetDataSet>
      <sheetData sheetId="0"/>
      <sheetData sheetId="1">
        <row r="3">
          <cell r="B3">
            <v>1850389</v>
          </cell>
          <cell r="C3">
            <v>8.1211730959920096</v>
          </cell>
          <cell r="D3">
            <v>1209834</v>
          </cell>
          <cell r="E3">
            <v>11.8810901487668</v>
          </cell>
        </row>
        <row r="7">
          <cell r="B7">
            <v>16925</v>
          </cell>
          <cell r="D7">
            <v>12158</v>
          </cell>
          <cell r="E7">
            <v>19.8304750640647</v>
          </cell>
        </row>
        <row r="8">
          <cell r="B8">
            <v>110420</v>
          </cell>
          <cell r="C8">
            <v>-5.99993189634624</v>
          </cell>
          <cell r="D8">
            <v>100332</v>
          </cell>
          <cell r="E8">
            <v>16.3471908157941</v>
          </cell>
        </row>
        <row r="9">
          <cell r="B9">
            <v>34585</v>
          </cell>
          <cell r="C9">
            <v>41.382552530455399</v>
          </cell>
          <cell r="D9">
            <v>23581</v>
          </cell>
          <cell r="E9">
            <v>26.358375308112699</v>
          </cell>
        </row>
        <row r="10">
          <cell r="B10">
            <v>84367</v>
          </cell>
          <cell r="C10">
            <v>26.610640054025701</v>
          </cell>
          <cell r="D10">
            <v>73346</v>
          </cell>
          <cell r="E10">
            <v>22.6829472275654</v>
          </cell>
        </row>
        <row r="11">
          <cell r="B11">
            <v>113554</v>
          </cell>
          <cell r="C11">
            <v>11.5461689587426</v>
          </cell>
          <cell r="D11">
            <v>86554</v>
          </cell>
          <cell r="E11">
            <v>13.2431442327821</v>
          </cell>
        </row>
        <row r="12">
          <cell r="B12">
            <v>48117</v>
          </cell>
          <cell r="C12">
            <v>15.1868431762143</v>
          </cell>
          <cell r="D12">
            <v>40157</v>
          </cell>
          <cell r="E12">
            <v>15.652900178561101</v>
          </cell>
        </row>
        <row r="13">
          <cell r="B13">
            <v>41643</v>
          </cell>
          <cell r="C13">
            <v>11.027274908683699</v>
          </cell>
          <cell r="D13">
            <v>31289</v>
          </cell>
          <cell r="E13">
            <v>14.830446271286</v>
          </cell>
        </row>
        <row r="15">
          <cell r="B15">
            <v>150575</v>
          </cell>
          <cell r="C15">
            <v>23.243327303829702</v>
          </cell>
          <cell r="D15">
            <v>110342</v>
          </cell>
        </row>
        <row r="16">
          <cell r="B16">
            <v>152598</v>
          </cell>
          <cell r="D16">
            <v>109684</v>
          </cell>
        </row>
        <row r="17">
          <cell r="B17">
            <v>258289</v>
          </cell>
          <cell r="C17">
            <v>1.00672570209497E-2</v>
          </cell>
          <cell r="D17">
            <v>105992</v>
          </cell>
          <cell r="E17">
            <v>15.177397446346101</v>
          </cell>
        </row>
        <row r="18">
          <cell r="B18">
            <v>95741</v>
          </cell>
          <cell r="C18">
            <v>17.1258349440924</v>
          </cell>
          <cell r="D18">
            <v>68821</v>
          </cell>
          <cell r="E18">
            <v>16.024344190437699</v>
          </cell>
        </row>
        <row r="19">
          <cell r="B19">
            <v>75352</v>
          </cell>
          <cell r="C19">
            <v>11.3422779124062</v>
          </cell>
          <cell r="D19">
            <v>54730</v>
          </cell>
          <cell r="E19">
            <v>15.3376043159403</v>
          </cell>
        </row>
        <row r="20">
          <cell r="B20">
            <v>94450</v>
          </cell>
          <cell r="C20">
            <v>11.915539019361599</v>
          </cell>
          <cell r="D20">
            <v>72726</v>
          </cell>
          <cell r="E20">
            <v>15.047299648812</v>
          </cell>
        </row>
      </sheetData>
      <sheetData sheetId="2">
        <row r="6">
          <cell r="B6">
            <v>286557</v>
          </cell>
          <cell r="C6">
            <v>3321313</v>
          </cell>
          <cell r="E6">
            <v>-8.6974963864549704</v>
          </cell>
        </row>
        <row r="7">
          <cell r="B7">
            <v>237418</v>
          </cell>
          <cell r="C7">
            <v>2664466</v>
          </cell>
          <cell r="E7">
            <v>-10.968238194494999</v>
          </cell>
        </row>
        <row r="8">
          <cell r="B8">
            <v>49139</v>
          </cell>
          <cell r="C8">
            <v>656847</v>
          </cell>
          <cell r="E8">
            <v>1.8386388583973701</v>
          </cell>
        </row>
        <row r="9">
          <cell r="B9">
            <v>182544</v>
          </cell>
          <cell r="C9">
            <v>1850389</v>
          </cell>
          <cell r="E9">
            <v>8.1211730959920008</v>
          </cell>
        </row>
        <row r="10">
          <cell r="B10">
            <v>134487</v>
          </cell>
          <cell r="C10">
            <v>1209834</v>
          </cell>
          <cell r="E10">
            <v>11.8810901487668</v>
          </cell>
        </row>
        <row r="11">
          <cell r="B11">
            <v>48500</v>
          </cell>
          <cell r="C11">
            <v>429423</v>
          </cell>
          <cell r="E11">
            <v>7.2327004762035596</v>
          </cell>
        </row>
        <row r="12">
          <cell r="B12">
            <v>711</v>
          </cell>
          <cell r="C12">
            <v>74739</v>
          </cell>
          <cell r="E12">
            <v>-15.0451832907076</v>
          </cell>
        </row>
        <row r="13">
          <cell r="B13">
            <v>4037</v>
          </cell>
          <cell r="C13">
            <v>40780</v>
          </cell>
          <cell r="E13">
            <v>58.942978524379299</v>
          </cell>
        </row>
        <row r="14">
          <cell r="B14">
            <v>122267</v>
          </cell>
          <cell r="C14">
            <v>1549572</v>
          </cell>
          <cell r="E14">
            <v>-9.8388870463788898</v>
          </cell>
        </row>
        <row r="15">
          <cell r="B15">
            <v>774446</v>
          </cell>
          <cell r="C15">
            <v>5704692</v>
          </cell>
          <cell r="E15">
            <v>6.62626923418392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6">
          <cell r="C6">
            <v>37353765.947919004</v>
          </cell>
          <cell r="D6">
            <v>33181499.863265999</v>
          </cell>
          <cell r="F6">
            <v>12.5740707929475</v>
          </cell>
        </row>
        <row r="7">
          <cell r="C7">
            <v>25674685.633218002</v>
          </cell>
          <cell r="D7">
            <v>21861401.279734001</v>
          </cell>
          <cell r="F7">
            <v>17.443000586696101</v>
          </cell>
        </row>
        <row r="8">
          <cell r="C8">
            <v>5653176.8889140002</v>
          </cell>
          <cell r="D8">
            <v>5568966.1352089997</v>
          </cell>
          <cell r="F8">
            <v>1.51191493688579</v>
          </cell>
        </row>
        <row r="9">
          <cell r="C9">
            <v>831566.54163700005</v>
          </cell>
          <cell r="D9">
            <v>777421.41172400001</v>
          </cell>
          <cell r="F9">
            <v>7.0034811945156896</v>
          </cell>
        </row>
        <row r="10">
          <cell r="C10">
            <v>4855423.8076990005</v>
          </cell>
          <cell r="D10">
            <v>4729072.5239739995</v>
          </cell>
          <cell r="F10">
            <v>2.6693689395540798</v>
          </cell>
        </row>
        <row r="11">
          <cell r="C11">
            <v>325181.44686700002</v>
          </cell>
          <cell r="D11">
            <v>235077.105751</v>
          </cell>
          <cell r="F11">
            <v>38.466351514812899</v>
          </cell>
        </row>
        <row r="12">
          <cell r="C12">
            <v>32345743.808779001</v>
          </cell>
          <cell r="D12">
            <v>28416539.420402002</v>
          </cell>
          <cell r="F12">
            <v>13.8271741335118</v>
          </cell>
        </row>
        <row r="13">
          <cell r="C13">
            <v>8433592.2082899995</v>
          </cell>
          <cell r="D13">
            <v>6835723.5121200001</v>
          </cell>
          <cell r="F13">
            <v>23.375268080063801</v>
          </cell>
        </row>
        <row r="14">
          <cell r="C14">
            <v>22781477.187562</v>
          </cell>
          <cell r="D14">
            <v>20861857.843176</v>
          </cell>
          <cell r="F14">
            <v>9.2015742740472906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workbookViewId="0">
      <selection activeCell="E19" sqref="E19"/>
    </sheetView>
  </sheetViews>
  <sheetFormatPr defaultColWidth="8" defaultRowHeight="12.6"/>
  <cols>
    <col min="1" max="1" width="20.8984375" style="296"/>
    <col min="2" max="2" width="8" style="296"/>
    <col min="3" max="3" width="12" style="296" customWidth="1"/>
    <col min="4" max="4" width="17.69921875" style="296" customWidth="1"/>
    <col min="5" max="5" width="17" style="296" customWidth="1"/>
    <col min="6" max="7" width="8" style="96"/>
    <col min="8" max="11" width="7.296875" style="96" customWidth="1"/>
    <col min="12" max="16384" width="8" style="96"/>
  </cols>
  <sheetData>
    <row r="1" spans="1:5" ht="35.25" customHeight="1">
      <c r="A1" s="2" t="s">
        <v>0</v>
      </c>
      <c r="B1" s="2"/>
      <c r="C1" s="2"/>
      <c r="D1" s="2"/>
      <c r="E1" s="2"/>
    </row>
    <row r="2" spans="1:5" ht="35.25" customHeight="1">
      <c r="A2" s="297"/>
      <c r="B2" s="297"/>
      <c r="C2" s="297"/>
      <c r="D2" s="297"/>
      <c r="E2" s="297"/>
    </row>
    <row r="3" spans="1:5" ht="35.25" customHeight="1">
      <c r="A3" s="298" t="s">
        <v>1</v>
      </c>
      <c r="B3" s="299" t="s">
        <v>2</v>
      </c>
      <c r="C3" s="51" t="s">
        <v>3</v>
      </c>
      <c r="D3" s="299" t="s">
        <v>4</v>
      </c>
      <c r="E3" s="309" t="s">
        <v>5</v>
      </c>
    </row>
    <row r="4" spans="1:5" ht="35.25" customHeight="1">
      <c r="A4" s="298" t="s">
        <v>6</v>
      </c>
      <c r="B4" s="299" t="s">
        <v>7</v>
      </c>
      <c r="C4" s="300" t="s">
        <v>8</v>
      </c>
      <c r="D4" s="301" t="s">
        <v>9</v>
      </c>
      <c r="E4" s="310" t="s">
        <v>10</v>
      </c>
    </row>
    <row r="5" spans="1:5" ht="35.25" customHeight="1">
      <c r="A5" s="298" t="s">
        <v>11</v>
      </c>
      <c r="B5" s="299" t="s">
        <v>7</v>
      </c>
      <c r="C5" s="302"/>
      <c r="D5" s="303">
        <v>7.1999999999999995E-2</v>
      </c>
      <c r="E5" s="304" t="s">
        <v>10</v>
      </c>
    </row>
    <row r="6" spans="1:5" ht="35.25" customHeight="1">
      <c r="A6" s="298" t="s">
        <v>12</v>
      </c>
      <c r="B6" s="299" t="s">
        <v>7</v>
      </c>
      <c r="C6" s="302"/>
      <c r="D6" s="303">
        <v>7.4999999999999997E-2</v>
      </c>
      <c r="E6" s="303" t="s">
        <v>13</v>
      </c>
    </row>
    <row r="7" spans="1:5" ht="35.25" customHeight="1">
      <c r="A7" s="298" t="s">
        <v>14</v>
      </c>
      <c r="B7" s="299" t="s">
        <v>7</v>
      </c>
      <c r="C7" s="302"/>
      <c r="D7" s="303">
        <v>7.4999999999999997E-2</v>
      </c>
      <c r="E7" s="303">
        <v>8.5000000000000006E-2</v>
      </c>
    </row>
    <row r="8" spans="1:5" ht="35.25" customHeight="1">
      <c r="A8" s="298" t="s">
        <v>15</v>
      </c>
      <c r="B8" s="299" t="s">
        <v>7</v>
      </c>
      <c r="C8" s="191" t="s">
        <v>16</v>
      </c>
      <c r="D8" s="304">
        <v>0.12</v>
      </c>
      <c r="E8" s="304" t="s">
        <v>17</v>
      </c>
    </row>
    <row r="9" spans="1:5" ht="35.25" customHeight="1">
      <c r="A9" s="298" t="s">
        <v>18</v>
      </c>
      <c r="B9" s="299" t="s">
        <v>7</v>
      </c>
      <c r="C9" s="305" t="s">
        <v>19</v>
      </c>
      <c r="D9" s="305" t="s">
        <v>19</v>
      </c>
      <c r="E9" s="305" t="s">
        <v>20</v>
      </c>
    </row>
    <row r="10" spans="1:5" ht="35.25" customHeight="1">
      <c r="A10" s="68" t="s">
        <v>21</v>
      </c>
      <c r="B10" s="299" t="s">
        <v>7</v>
      </c>
      <c r="C10" s="302"/>
      <c r="D10" s="304">
        <v>0.06</v>
      </c>
      <c r="E10" s="304" t="s">
        <v>22</v>
      </c>
    </row>
    <row r="11" spans="1:5" ht="35.25" customHeight="1">
      <c r="A11" s="68" t="s">
        <v>23</v>
      </c>
      <c r="B11" s="299" t="s">
        <v>7</v>
      </c>
      <c r="C11" s="306" t="s">
        <v>24</v>
      </c>
      <c r="D11" s="306" t="s">
        <v>24</v>
      </c>
      <c r="E11" s="311" t="s">
        <v>25</v>
      </c>
    </row>
    <row r="12" spans="1:5" ht="35.25" customHeight="1">
      <c r="A12" s="68" t="s">
        <v>26</v>
      </c>
      <c r="B12" s="51" t="s">
        <v>27</v>
      </c>
      <c r="C12" s="306"/>
      <c r="D12" s="306" t="s">
        <v>28</v>
      </c>
      <c r="E12" s="312"/>
    </row>
    <row r="13" spans="1:5" ht="35.25" customHeight="1">
      <c r="A13" s="68" t="s">
        <v>29</v>
      </c>
      <c r="B13" s="299" t="s">
        <v>7</v>
      </c>
      <c r="C13" s="307" t="s">
        <v>30</v>
      </c>
      <c r="D13" s="308" t="s">
        <v>30</v>
      </c>
      <c r="E13" s="308" t="s">
        <v>30</v>
      </c>
    </row>
  </sheetData>
  <mergeCells count="1">
    <mergeCell ref="A1:E1"/>
  </mergeCells>
  <phoneticPr fontId="48" type="noConversion"/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E38"/>
  <sheetViews>
    <sheetView topLeftCell="A17" workbookViewId="0">
      <selection activeCell="E26" sqref="E26"/>
    </sheetView>
  </sheetViews>
  <sheetFormatPr defaultColWidth="8" defaultRowHeight="15.6"/>
  <cols>
    <col min="1" max="1" width="37.796875" customWidth="1"/>
    <col min="2" max="2" width="15.69921875" customWidth="1"/>
    <col min="3" max="3" width="7.69921875"/>
    <col min="4" max="4" width="6"/>
  </cols>
  <sheetData>
    <row r="1" spans="1:4" ht="25.8">
      <c r="A1" s="314" t="s">
        <v>44</v>
      </c>
      <c r="B1" s="314"/>
      <c r="C1" s="145"/>
      <c r="D1" s="145"/>
    </row>
    <row r="3" spans="1:4" ht="17.399999999999999">
      <c r="A3" s="98"/>
      <c r="B3" s="146"/>
    </row>
    <row r="4" spans="1:4" ht="24.75" customHeight="1">
      <c r="A4" s="193" t="s">
        <v>183</v>
      </c>
      <c r="B4" s="148" t="s">
        <v>35</v>
      </c>
    </row>
    <row r="5" spans="1:4" s="77" customFormat="1" ht="23.25" customHeight="1">
      <c r="A5" s="201" t="s">
        <v>184</v>
      </c>
      <c r="B5" s="202">
        <f>[4]T052922_1!$E6</f>
        <v>13.2</v>
      </c>
    </row>
    <row r="6" spans="1:4" s="77" customFormat="1" ht="23.25" customHeight="1">
      <c r="A6" s="203" t="s">
        <v>185</v>
      </c>
      <c r="B6" s="202" t="str">
        <f>[4]T052922_1!$E7</f>
        <v/>
      </c>
    </row>
    <row r="7" spans="1:4" s="77" customFormat="1" ht="23.25" customHeight="1">
      <c r="A7" s="203" t="s">
        <v>186</v>
      </c>
      <c r="B7" s="202">
        <f>[4]T052922_1!$E8</f>
        <v>-12.1</v>
      </c>
    </row>
    <row r="8" spans="1:4" s="77" customFormat="1" ht="23.25" customHeight="1">
      <c r="A8" s="203" t="s">
        <v>187</v>
      </c>
      <c r="B8" s="202">
        <f>[4]T052922_1!$E9</f>
        <v>20.5</v>
      </c>
    </row>
    <row r="9" spans="1:4" s="77" customFormat="1" ht="23.25" customHeight="1">
      <c r="A9" s="203" t="s">
        <v>188</v>
      </c>
      <c r="B9" s="202">
        <f>[4]T052922_1!$E10</f>
        <v>18.2</v>
      </c>
    </row>
    <row r="10" spans="1:4" s="77" customFormat="1" ht="23.25" customHeight="1">
      <c r="A10" s="203" t="s">
        <v>189</v>
      </c>
      <c r="B10" s="202" t="str">
        <f>[4]T052922_1!$E11</f>
        <v/>
      </c>
    </row>
    <row r="11" spans="1:4" s="77" customFormat="1" ht="23.25" customHeight="1">
      <c r="A11" s="203" t="s">
        <v>190</v>
      </c>
      <c r="B11" s="202">
        <f>[4]T052922_1!$E12</f>
        <v>101.9</v>
      </c>
    </row>
    <row r="12" spans="1:4" s="77" customFormat="1" ht="23.25" customHeight="1">
      <c r="A12" s="203" t="s">
        <v>191</v>
      </c>
      <c r="B12" s="202">
        <f>[4]T052922_1!$E13</f>
        <v>10.4</v>
      </c>
    </row>
    <row r="13" spans="1:4" s="77" customFormat="1" ht="23.25" customHeight="1">
      <c r="A13" s="203" t="s">
        <v>192</v>
      </c>
      <c r="B13" s="202" t="str">
        <f>[4]T052922_1!$E14</f>
        <v/>
      </c>
    </row>
    <row r="14" spans="1:4" s="77" customFormat="1" ht="23.25" customHeight="1">
      <c r="A14" s="203" t="s">
        <v>193</v>
      </c>
      <c r="B14" s="202">
        <f>[4]T052922_1!$E15</f>
        <v>-14.6</v>
      </c>
    </row>
    <row r="15" spans="1:4" s="77" customFormat="1" ht="23.25" customHeight="1">
      <c r="A15" s="203" t="s">
        <v>194</v>
      </c>
      <c r="B15" s="202">
        <f>[4]T052922_1!$E16</f>
        <v>25</v>
      </c>
    </row>
    <row r="16" spans="1:4" s="77" customFormat="1" ht="23.25" customHeight="1">
      <c r="A16" s="203" t="s">
        <v>195</v>
      </c>
      <c r="B16" s="202">
        <f>[4]T052922_1!$E17</f>
        <v>2.8</v>
      </c>
    </row>
    <row r="17" spans="1:5" s="77" customFormat="1" ht="23.25" customHeight="1">
      <c r="A17" s="203" t="s">
        <v>196</v>
      </c>
      <c r="B17" s="202" t="str">
        <f>[4]T052922_1!$E18</f>
        <v/>
      </c>
    </row>
    <row r="18" spans="1:5" s="77" customFormat="1" ht="22.65" customHeight="1">
      <c r="A18" s="203" t="s">
        <v>197</v>
      </c>
      <c r="B18" s="202">
        <f>[4]T052922_1!$E19</f>
        <v>4.9000000000000004</v>
      </c>
      <c r="C18"/>
      <c r="D18"/>
    </row>
    <row r="19" spans="1:5" ht="22.65" customHeight="1">
      <c r="A19" s="203" t="s">
        <v>198</v>
      </c>
      <c r="B19" s="202">
        <f>[4]T052922_1!$E20</f>
        <v>24.7</v>
      </c>
      <c r="E19" s="77"/>
    </row>
    <row r="20" spans="1:5" ht="22.65" customHeight="1">
      <c r="A20" s="203" t="s">
        <v>199</v>
      </c>
      <c r="B20" s="202">
        <f>[4]T052922_2!$E6</f>
        <v>-20.7</v>
      </c>
      <c r="E20" s="77"/>
    </row>
    <row r="21" spans="1:5" ht="22.65" customHeight="1">
      <c r="A21" s="203" t="s">
        <v>200</v>
      </c>
      <c r="B21" s="202">
        <f>[4]T052922_2!$E7</f>
        <v>6.9</v>
      </c>
      <c r="E21" s="77"/>
    </row>
    <row r="22" spans="1:5" ht="22.65" customHeight="1">
      <c r="A22" s="203" t="s">
        <v>201</v>
      </c>
      <c r="B22" s="202">
        <f>[4]T052922_2!$E8</f>
        <v>55.4</v>
      </c>
      <c r="E22" s="77"/>
    </row>
    <row r="23" spans="1:5" s="67" customFormat="1" ht="22.65" customHeight="1">
      <c r="A23" s="203" t="s">
        <v>202</v>
      </c>
      <c r="B23" s="202">
        <f>[4]T052922_2!$E11</f>
        <v>-0.9</v>
      </c>
      <c r="C23"/>
      <c r="D23"/>
      <c r="E23" s="77"/>
    </row>
    <row r="24" spans="1:5" s="67" customFormat="1" ht="22.65" customHeight="1">
      <c r="A24" s="203" t="s">
        <v>203</v>
      </c>
      <c r="B24" s="202">
        <f>[4]T052922_2!$E12</f>
        <v>12.1</v>
      </c>
      <c r="C24"/>
      <c r="D24"/>
      <c r="E24" s="77"/>
    </row>
    <row r="25" spans="1:5" s="67" customFormat="1" ht="22.65" customHeight="1">
      <c r="A25" s="203" t="s">
        <v>204</v>
      </c>
      <c r="B25" s="202">
        <f>[4]T052922_2!$E13</f>
        <v>25.5</v>
      </c>
      <c r="C25"/>
      <c r="D25"/>
      <c r="E25" s="77"/>
    </row>
    <row r="26" spans="1:5" ht="22.65" customHeight="1">
      <c r="A26" s="203" t="s">
        <v>205</v>
      </c>
      <c r="B26" s="202">
        <f>[4]T052922_2!$E14</f>
        <v>-13.5</v>
      </c>
      <c r="E26" s="77"/>
    </row>
    <row r="27" spans="1:5" ht="18">
      <c r="A27" s="203" t="s">
        <v>206</v>
      </c>
      <c r="B27" s="202" t="str">
        <f>[4]T052922_2!$E15</f>
        <v/>
      </c>
      <c r="E27" s="77"/>
    </row>
    <row r="28" spans="1:5" ht="18">
      <c r="A28" s="203" t="s">
        <v>207</v>
      </c>
      <c r="B28" s="202">
        <f>[4]T052922_2!$E16</f>
        <v>8.1999999999999993</v>
      </c>
      <c r="E28" s="77"/>
    </row>
    <row r="29" spans="1:5" ht="18">
      <c r="A29" s="203" t="s">
        <v>208</v>
      </c>
      <c r="B29" s="202">
        <f>[4]T052922_2!$E17</f>
        <v>37.200000000000003</v>
      </c>
      <c r="E29" s="77"/>
    </row>
    <row r="30" spans="1:5" ht="18">
      <c r="A30" s="203" t="s">
        <v>209</v>
      </c>
      <c r="B30" s="202">
        <f>[4]T052922_2!$E18</f>
        <v>3.7</v>
      </c>
      <c r="E30" s="77"/>
    </row>
    <row r="31" spans="1:5" ht="18">
      <c r="A31" s="204" t="s">
        <v>210</v>
      </c>
      <c r="B31" s="202">
        <f>[4]T052922_2!$E19</f>
        <v>33.200000000000003</v>
      </c>
      <c r="E31" s="77"/>
    </row>
    <row r="32" spans="1:5" ht="18">
      <c r="A32" s="204" t="s">
        <v>211</v>
      </c>
      <c r="B32" s="205"/>
    </row>
    <row r="33" spans="1:2" ht="18">
      <c r="A33" s="204" t="s">
        <v>212</v>
      </c>
      <c r="B33" s="205">
        <v>-42.713004484304903</v>
      </c>
    </row>
    <row r="34" spans="1:2" ht="18">
      <c r="A34" s="204" t="s">
        <v>213</v>
      </c>
      <c r="B34" s="205">
        <v>-29.510240911307399</v>
      </c>
    </row>
    <row r="35" spans="1:2" ht="18">
      <c r="A35" s="204" t="s">
        <v>214</v>
      </c>
      <c r="B35" s="205">
        <v>-0.23255813953488799</v>
      </c>
    </row>
    <row r="36" spans="1:2" ht="18">
      <c r="A36" s="204" t="s">
        <v>215</v>
      </c>
      <c r="B36" s="205">
        <v>20.479129479768599</v>
      </c>
    </row>
    <row r="37" spans="1:2" ht="18">
      <c r="A37" s="204" t="s">
        <v>216</v>
      </c>
      <c r="B37" s="205">
        <v>-7.9606440071556399</v>
      </c>
    </row>
    <row r="38" spans="1:2" ht="18">
      <c r="A38" s="206" t="s">
        <v>217</v>
      </c>
      <c r="B38" s="207">
        <v>18.0350132303919</v>
      </c>
    </row>
  </sheetData>
  <mergeCells count="1">
    <mergeCell ref="A1:B1"/>
  </mergeCells>
  <phoneticPr fontId="48" type="noConversion"/>
  <printOptions horizontalCentered="1"/>
  <pageMargins left="0.67" right="0.75" top="0.87" bottom="0.98" header="0.51" footer="0.51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23"/>
  <sheetViews>
    <sheetView workbookViewId="0">
      <selection activeCell="I14" sqref="I14"/>
    </sheetView>
  </sheetViews>
  <sheetFormatPr defaultColWidth="8" defaultRowHeight="15.6"/>
  <cols>
    <col min="1" max="1" width="37.796875" customWidth="1"/>
    <col min="2" max="2" width="15.69921875" customWidth="1"/>
    <col min="3" max="3" width="7.69921875"/>
    <col min="4" max="4" width="6"/>
  </cols>
  <sheetData>
    <row r="1" spans="1:4" ht="25.8">
      <c r="A1" s="320" t="s">
        <v>218</v>
      </c>
      <c r="B1" s="320"/>
      <c r="C1" s="145"/>
      <c r="D1" s="145"/>
    </row>
    <row r="3" spans="1:4" ht="17.399999999999999">
      <c r="A3" s="98"/>
      <c r="B3" s="146"/>
    </row>
    <row r="4" spans="1:4" ht="24.75" customHeight="1">
      <c r="A4" s="193" t="s">
        <v>183</v>
      </c>
      <c r="B4" s="148" t="s">
        <v>35</v>
      </c>
    </row>
    <row r="5" spans="1:4" ht="25.05" customHeight="1">
      <c r="A5" s="152" t="s">
        <v>219</v>
      </c>
    </row>
    <row r="6" spans="1:4" ht="25.05" customHeight="1">
      <c r="A6" s="152" t="s">
        <v>220</v>
      </c>
    </row>
    <row r="7" spans="1:4" ht="25.05" customHeight="1">
      <c r="A7" s="152" t="s">
        <v>221</v>
      </c>
    </row>
    <row r="8" spans="1:4" ht="25.05" customHeight="1">
      <c r="A8" s="152" t="s">
        <v>222</v>
      </c>
    </row>
    <row r="9" spans="1:4" ht="25.05" customHeight="1">
      <c r="A9" s="152" t="s">
        <v>223</v>
      </c>
    </row>
    <row r="10" spans="1:4" ht="25.05" customHeight="1">
      <c r="A10" s="152" t="s">
        <v>224</v>
      </c>
    </row>
    <row r="11" spans="1:4" ht="25.05" customHeight="1">
      <c r="A11" s="152" t="s">
        <v>225</v>
      </c>
    </row>
    <row r="12" spans="1:4" ht="25.05" customHeight="1">
      <c r="A12" s="152" t="s">
        <v>226</v>
      </c>
    </row>
    <row r="13" spans="1:4" ht="25.05" customHeight="1">
      <c r="A13" s="152" t="s">
        <v>227</v>
      </c>
    </row>
    <row r="14" spans="1:4" ht="25.05" customHeight="1">
      <c r="A14" s="152" t="s">
        <v>228</v>
      </c>
    </row>
    <row r="15" spans="1:4" ht="25.05" customHeight="1">
      <c r="A15" s="152" t="s">
        <v>229</v>
      </c>
    </row>
    <row r="16" spans="1:4" ht="25.05" customHeight="1">
      <c r="A16" s="152" t="s">
        <v>230</v>
      </c>
    </row>
    <row r="17" spans="1:2" ht="25.05" customHeight="1">
      <c r="A17" s="152" t="s">
        <v>231</v>
      </c>
    </row>
    <row r="18" spans="1:2" ht="25.05" customHeight="1">
      <c r="A18" s="152" t="s">
        <v>232</v>
      </c>
    </row>
    <row r="19" spans="1:2" ht="25.05" customHeight="1">
      <c r="A19" s="152" t="s">
        <v>233</v>
      </c>
    </row>
    <row r="20" spans="1:2" ht="25.05" customHeight="1">
      <c r="A20" s="152" t="s">
        <v>234</v>
      </c>
    </row>
    <row r="21" spans="1:2" ht="25.05" customHeight="1">
      <c r="A21" s="152" t="s">
        <v>235</v>
      </c>
    </row>
    <row r="22" spans="1:2" ht="25.05" customHeight="1">
      <c r="A22" s="152" t="s">
        <v>236</v>
      </c>
    </row>
    <row r="23" spans="1:2" ht="25.05" customHeight="1">
      <c r="A23" s="154" t="s">
        <v>237</v>
      </c>
      <c r="B23" s="156"/>
    </row>
  </sheetData>
  <mergeCells count="1">
    <mergeCell ref="A1:B1"/>
  </mergeCells>
  <phoneticPr fontId="48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A1:H27"/>
  <sheetViews>
    <sheetView zoomScale="85" zoomScaleNormal="85" workbookViewId="0">
      <selection activeCell="C9" sqref="C9:D9"/>
    </sheetView>
  </sheetViews>
  <sheetFormatPr defaultColWidth="8" defaultRowHeight="15.6"/>
  <cols>
    <col min="1" max="1" width="25.3984375" customWidth="1"/>
    <col min="2" max="2" width="12.796875" style="191" customWidth="1"/>
    <col min="3" max="3" width="16.796875" customWidth="1"/>
    <col min="4" max="4" width="13.69921875" customWidth="1"/>
    <col min="5" max="5" width="9.09765625" customWidth="1"/>
    <col min="6" max="6" width="8.09765625" customWidth="1"/>
  </cols>
  <sheetData>
    <row r="1" spans="1:8" ht="25.8">
      <c r="A1" s="316" t="s">
        <v>238</v>
      </c>
      <c r="B1" s="316"/>
      <c r="C1" s="316"/>
      <c r="D1" s="316"/>
      <c r="E1" s="200"/>
      <c r="F1" s="200"/>
    </row>
    <row r="2" spans="1:8" ht="17.399999999999999">
      <c r="A2" s="98"/>
      <c r="B2" s="78"/>
      <c r="C2" s="98"/>
      <c r="D2" s="192"/>
    </row>
    <row r="3" spans="1:8" ht="36.9" customHeight="1">
      <c r="A3" s="100" t="s">
        <v>239</v>
      </c>
      <c r="B3" s="193" t="s">
        <v>94</v>
      </c>
      <c r="C3" s="194" t="s">
        <v>240</v>
      </c>
      <c r="D3" s="147" t="s">
        <v>35</v>
      </c>
    </row>
    <row r="4" spans="1:8" s="94" customFormat="1" ht="28.5" customHeight="1">
      <c r="A4" s="119" t="s">
        <v>241</v>
      </c>
      <c r="B4" s="195" t="s">
        <v>37</v>
      </c>
      <c r="C4" s="196">
        <f>'[5]1、X40039_2022年12月'!$F10/10000</f>
        <v>204.69309999999999</v>
      </c>
      <c r="D4" s="197">
        <f>'[5]1、X40039_2022年12月'!$K10</f>
        <v>-13.53</v>
      </c>
    </row>
    <row r="5" spans="1:8" ht="28.5" customHeight="1">
      <c r="A5" s="110" t="s">
        <v>242</v>
      </c>
      <c r="B5" s="198" t="s">
        <v>37</v>
      </c>
      <c r="C5" s="196">
        <f>'[5]1、X40039_2022年12月'!$F11/10000</f>
        <v>163.75219999999999</v>
      </c>
      <c r="D5" s="197">
        <f>'[5]1、X40039_2022年12月'!$K11</f>
        <v>-14.47</v>
      </c>
      <c r="F5" s="94"/>
      <c r="G5" s="94"/>
    </row>
    <row r="6" spans="1:8" ht="28.5" customHeight="1">
      <c r="A6" s="110" t="s">
        <v>243</v>
      </c>
      <c r="B6" s="78" t="s">
        <v>37</v>
      </c>
      <c r="C6" s="196">
        <f>'[5]1、X40039_2022年12月'!$F12/10000</f>
        <v>15.6013</v>
      </c>
      <c r="D6" s="197">
        <f>'[5]1、X40039_2022年12月'!$K12</f>
        <v>-38.729999999999997</v>
      </c>
      <c r="F6" s="94"/>
      <c r="G6" s="94"/>
    </row>
    <row r="7" spans="1:8" s="94" customFormat="1" ht="28.5" customHeight="1">
      <c r="A7" s="125" t="s">
        <v>48</v>
      </c>
      <c r="B7" s="199" t="s">
        <v>49</v>
      </c>
      <c r="C7" s="196">
        <f>'[5]1、X40039_2022年12月'!$F13/10000</f>
        <v>396.62880000000001</v>
      </c>
      <c r="D7" s="197">
        <f>'[5]1、X40039_2022年12月'!$K13</f>
        <v>-29.37</v>
      </c>
    </row>
    <row r="8" spans="1:8" ht="28.5" customHeight="1">
      <c r="A8" s="110" t="s">
        <v>242</v>
      </c>
      <c r="B8" s="78" t="s">
        <v>49</v>
      </c>
      <c r="C8" s="196">
        <f>'[5]1、X40039_2022年12月'!$F14/10000</f>
        <v>350.59289999999999</v>
      </c>
      <c r="D8" s="197">
        <f>'[5]1、X40039_2022年12月'!$K14</f>
        <v>-29.77</v>
      </c>
      <c r="F8" s="94"/>
      <c r="G8" s="94"/>
    </row>
    <row r="9" spans="1:8" ht="28.5" customHeight="1">
      <c r="A9" s="125" t="s">
        <v>50</v>
      </c>
      <c r="B9" s="199" t="s">
        <v>37</v>
      </c>
      <c r="C9" s="196">
        <f>'[5]1、X40039_2022年12月'!$F15/10000</f>
        <v>206.7329</v>
      </c>
      <c r="D9" s="197">
        <f>'[5]1、X40039_2022年12月'!$K15</f>
        <v>-35.200000000000003</v>
      </c>
      <c r="F9" s="94"/>
      <c r="G9" s="94"/>
    </row>
    <row r="10" spans="1:8" s="94" customFormat="1" ht="28.5" customHeight="1">
      <c r="A10" s="110" t="s">
        <v>242</v>
      </c>
      <c r="B10" s="78" t="s">
        <v>37</v>
      </c>
      <c r="C10" s="196">
        <f>'[5]1、X40039_2022年12月'!$F16/10000</f>
        <v>181.18770000000001</v>
      </c>
      <c r="D10" s="197">
        <f>'[5]1、X40039_2022年12月'!$K16</f>
        <v>-35.380000000000003</v>
      </c>
    </row>
    <row r="11" spans="1:8" ht="28.5" customHeight="1">
      <c r="A11" s="125" t="s">
        <v>244</v>
      </c>
      <c r="B11" s="199" t="s">
        <v>49</v>
      </c>
      <c r="C11" s="196">
        <f>'[5]1、X40039_2022年12月'!$F17/10000</f>
        <v>2732.3317999999999</v>
      </c>
      <c r="D11" s="197">
        <f>'[5]1、X40039_2022年12月'!$K17</f>
        <v>-5.36</v>
      </c>
      <c r="F11" s="94"/>
      <c r="G11" s="94"/>
      <c r="H11" s="94"/>
    </row>
    <row r="12" spans="1:8" ht="28.5" customHeight="1">
      <c r="A12" s="110" t="s">
        <v>242</v>
      </c>
      <c r="B12" s="78" t="s">
        <v>49</v>
      </c>
      <c r="C12" s="196">
        <f>'[5]1、X40039_2022年12月'!$F18/10000</f>
        <v>2086.1374000000001</v>
      </c>
      <c r="D12" s="197">
        <f>'[5]1、X40039_2022年12月'!$K18</f>
        <v>-5.98</v>
      </c>
      <c r="F12" s="94"/>
      <c r="G12" s="94"/>
      <c r="H12" s="94"/>
    </row>
    <row r="13" spans="1:8" s="94" customFormat="1" ht="28.5" customHeight="1">
      <c r="A13" s="125" t="s">
        <v>245</v>
      </c>
      <c r="B13" s="199" t="s">
        <v>49</v>
      </c>
      <c r="C13" s="196">
        <f>'[5]1、X40039_2022年12月'!$F19/10000</f>
        <v>317.53519999999997</v>
      </c>
      <c r="D13" s="197">
        <f>'[5]1、X40039_2022年12月'!$K19</f>
        <v>-49.62</v>
      </c>
    </row>
    <row r="14" spans="1:8" ht="28.5" customHeight="1">
      <c r="A14" s="110" t="s">
        <v>242</v>
      </c>
      <c r="B14" s="78" t="s">
        <v>49</v>
      </c>
      <c r="C14" s="196">
        <f>'[5]1、X40039_2022年12月'!$F20/10000</f>
        <v>254.08269999999999</v>
      </c>
      <c r="D14" s="197">
        <f>'[5]1、X40039_2022年12月'!$K20</f>
        <v>-49.26</v>
      </c>
      <c r="F14" s="94"/>
      <c r="G14" s="94"/>
      <c r="H14" s="94"/>
    </row>
    <row r="15" spans="1:8" ht="28.5" customHeight="1">
      <c r="A15" s="125" t="s">
        <v>246</v>
      </c>
      <c r="B15" s="199" t="s">
        <v>49</v>
      </c>
      <c r="C15" s="196">
        <f>'[5]1、X40039_2022年12月'!$F21/10000</f>
        <v>213.4186</v>
      </c>
      <c r="D15" s="197">
        <f>'[5]1、X40039_2022年12月'!$K21</f>
        <v>-11.7</v>
      </c>
      <c r="F15" s="94"/>
      <c r="G15" s="94"/>
      <c r="H15" s="94"/>
    </row>
    <row r="16" spans="1:8" ht="28.5" customHeight="1">
      <c r="A16" s="110" t="s">
        <v>242</v>
      </c>
      <c r="B16" s="78" t="s">
        <v>49</v>
      </c>
      <c r="C16" s="196">
        <f>'[5]1、X40039_2022年12月'!$F22/10000</f>
        <v>172.78620000000001</v>
      </c>
      <c r="D16" s="197">
        <f>'[5]1、X40039_2022年12月'!$K22</f>
        <v>-11.36</v>
      </c>
      <c r="F16" s="94"/>
      <c r="G16" s="94"/>
    </row>
    <row r="17" spans="1:7" ht="28.5" customHeight="1">
      <c r="A17" s="125" t="s">
        <v>247</v>
      </c>
      <c r="B17" s="199" t="s">
        <v>49</v>
      </c>
      <c r="C17" s="196">
        <f>'[5]1、X40039_2022年12月'!$F27/10000</f>
        <v>91.228800000000007</v>
      </c>
      <c r="D17" s="197">
        <f>'[5]1、X40039_2022年12月'!$K27</f>
        <v>-22.84</v>
      </c>
      <c r="F17" s="94"/>
      <c r="G17" s="94"/>
    </row>
    <row r="18" spans="1:7" ht="28.5" customHeight="1">
      <c r="A18" s="126" t="s">
        <v>242</v>
      </c>
      <c r="B18" s="188" t="s">
        <v>49</v>
      </c>
      <c r="C18" s="196">
        <f>'[5]1、X40039_2022年12月'!$F28/10000</f>
        <v>52.854199999999999</v>
      </c>
      <c r="D18" s="197">
        <f>'[5]1、X40039_2022年12月'!$K28</f>
        <v>-19.87</v>
      </c>
      <c r="F18" s="94"/>
      <c r="G18" s="94"/>
    </row>
    <row r="19" spans="1:7" ht="17.399999999999999">
      <c r="A19" s="98"/>
      <c r="B19" s="78"/>
      <c r="C19" s="98"/>
      <c r="D19" s="98"/>
    </row>
    <row r="20" spans="1:7" ht="17.399999999999999">
      <c r="A20" s="98"/>
      <c r="B20" s="78"/>
      <c r="C20" s="98"/>
      <c r="D20" s="98"/>
    </row>
    <row r="21" spans="1:7" ht="17.399999999999999">
      <c r="A21" s="98"/>
      <c r="B21" s="78"/>
      <c r="C21" s="98"/>
      <c r="D21" s="98"/>
    </row>
    <row r="22" spans="1:7" ht="17.399999999999999">
      <c r="A22" s="98"/>
      <c r="B22" s="78"/>
      <c r="C22" s="98"/>
      <c r="D22" s="98"/>
    </row>
    <row r="23" spans="1:7" ht="17.399999999999999">
      <c r="A23" s="98"/>
      <c r="B23" s="78"/>
      <c r="C23" s="98"/>
      <c r="D23" s="98"/>
    </row>
    <row r="24" spans="1:7" ht="17.399999999999999">
      <c r="A24" s="98"/>
      <c r="B24" s="78"/>
      <c r="C24" s="98"/>
      <c r="D24" s="98"/>
    </row>
    <row r="25" spans="1:7" ht="17.399999999999999">
      <c r="A25" s="98"/>
      <c r="B25" s="78"/>
      <c r="C25" s="98"/>
      <c r="D25" s="98"/>
    </row>
    <row r="26" spans="1:7" ht="17.399999999999999">
      <c r="A26" s="98"/>
      <c r="B26" s="78"/>
      <c r="C26" s="98"/>
      <c r="D26" s="98"/>
    </row>
    <row r="27" spans="1:7" ht="17.399999999999999">
      <c r="A27" s="98"/>
      <c r="B27" s="78"/>
      <c r="C27" s="98"/>
      <c r="D27" s="98"/>
    </row>
  </sheetData>
  <mergeCells count="1">
    <mergeCell ref="A1:D1"/>
  </mergeCells>
  <phoneticPr fontId="48" type="noConversion"/>
  <pageMargins left="0.75" right="0.75" top="1" bottom="1" header="0.5" footer="0.5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D17"/>
  <sheetViews>
    <sheetView workbookViewId="0">
      <selection activeCell="C16" sqref="C16"/>
    </sheetView>
  </sheetViews>
  <sheetFormatPr defaultColWidth="8" defaultRowHeight="15.6"/>
  <cols>
    <col min="1" max="1" width="26.8984375" customWidth="1"/>
    <col min="2" max="2" width="12.09765625" customWidth="1"/>
    <col min="3" max="3" width="15.09765625" customWidth="1"/>
    <col min="4" max="4" width="11.3984375" customWidth="1"/>
  </cols>
  <sheetData>
    <row r="1" spans="1:4" ht="19.5" customHeight="1">
      <c r="A1" s="321" t="s">
        <v>248</v>
      </c>
      <c r="B1" s="321"/>
      <c r="C1" s="322"/>
      <c r="D1" s="322"/>
    </row>
    <row r="2" spans="1:4">
      <c r="A2" s="171"/>
      <c r="B2" s="171"/>
      <c r="C2" s="171"/>
      <c r="D2" s="171"/>
    </row>
    <row r="3" spans="1:4" ht="17.399999999999999">
      <c r="A3" s="323"/>
      <c r="B3" s="323"/>
      <c r="C3" s="323"/>
      <c r="D3" s="172"/>
    </row>
    <row r="4" spans="1:4" ht="24" customHeight="1">
      <c r="A4" s="173" t="s">
        <v>183</v>
      </c>
      <c r="B4" s="173" t="s">
        <v>94</v>
      </c>
      <c r="C4" s="161" t="s">
        <v>249</v>
      </c>
      <c r="D4" s="162" t="s">
        <v>250</v>
      </c>
    </row>
    <row r="5" spans="1:4" ht="24.75" customHeight="1">
      <c r="A5" s="174" t="s">
        <v>251</v>
      </c>
      <c r="B5" s="175" t="s">
        <v>37</v>
      </c>
      <c r="C5" s="176">
        <f>[6]Sheet1!B21/10000</f>
        <v>1857.4072178093002</v>
      </c>
      <c r="D5" s="177">
        <f>ROUND([6]Sheet1!D21,1)</f>
        <v>2.7</v>
      </c>
    </row>
    <row r="6" spans="1:4" ht="24.75" customHeight="1">
      <c r="A6" s="178" t="s">
        <v>252</v>
      </c>
      <c r="B6" s="179"/>
      <c r="C6" s="180"/>
      <c r="D6" s="181"/>
    </row>
    <row r="7" spans="1:4" ht="24.75" customHeight="1">
      <c r="A7" s="182" t="s">
        <v>253</v>
      </c>
      <c r="B7" s="179" t="s">
        <v>37</v>
      </c>
      <c r="C7" s="180">
        <f>[6]Sheet1!B23/10000</f>
        <v>1604.14048971025</v>
      </c>
      <c r="D7" s="181">
        <f>ROUND([6]Sheet1!D23,1)</f>
        <v>2.6</v>
      </c>
    </row>
    <row r="8" spans="1:4" ht="24.75" customHeight="1">
      <c r="A8" s="182" t="s">
        <v>254</v>
      </c>
      <c r="B8" s="179" t="s">
        <v>37</v>
      </c>
      <c r="C8" s="180">
        <f>[6]Sheet1!B24/10000</f>
        <v>253.26672809904903</v>
      </c>
      <c r="D8" s="181">
        <f>ROUND([6]Sheet1!D24,1)</f>
        <v>3.3</v>
      </c>
    </row>
    <row r="9" spans="1:4" ht="24.75" customHeight="1">
      <c r="A9" s="178" t="s">
        <v>255</v>
      </c>
      <c r="B9" s="179"/>
      <c r="C9" s="180"/>
      <c r="D9" s="181"/>
    </row>
    <row r="10" spans="1:4" ht="24.75" customHeight="1">
      <c r="A10" s="182" t="s">
        <v>256</v>
      </c>
      <c r="B10" s="179" t="s">
        <v>37</v>
      </c>
      <c r="C10" s="180">
        <f>[6]Sheet1!B26/10000</f>
        <v>1586.9473922146899</v>
      </c>
      <c r="D10" s="181">
        <f>ROUND([6]Sheet1!D26,1)</f>
        <v>3.1</v>
      </c>
    </row>
    <row r="11" spans="1:4" ht="24.75" customHeight="1">
      <c r="A11" s="182" t="s">
        <v>257</v>
      </c>
      <c r="B11" s="179" t="s">
        <v>37</v>
      </c>
      <c r="C11" s="180">
        <f>[6]Sheet1!B27/10000</f>
        <v>270.45982559461299</v>
      </c>
      <c r="D11" s="181">
        <f>ROUND([6]Sheet1!D27,1)</f>
        <v>0.9</v>
      </c>
    </row>
    <row r="12" spans="1:4" ht="24.75" customHeight="1">
      <c r="A12" s="183" t="s">
        <v>258</v>
      </c>
      <c r="B12" s="179"/>
      <c r="C12" s="184"/>
      <c r="D12" s="185"/>
    </row>
    <row r="13" spans="1:4" ht="24.75" customHeight="1">
      <c r="A13" s="85" t="s">
        <v>259</v>
      </c>
      <c r="B13" s="78" t="s">
        <v>260</v>
      </c>
      <c r="C13" s="138">
        <v>4433.04</v>
      </c>
      <c r="D13" s="124">
        <v>2.81</v>
      </c>
    </row>
    <row r="14" spans="1:4" ht="24.75" customHeight="1">
      <c r="A14" s="85" t="s">
        <v>261</v>
      </c>
      <c r="B14" s="78" t="s">
        <v>262</v>
      </c>
      <c r="C14" s="186">
        <v>396</v>
      </c>
      <c r="D14" s="124">
        <v>1550</v>
      </c>
    </row>
    <row r="15" spans="1:4" ht="24.75" customHeight="1">
      <c r="A15" s="85" t="s">
        <v>263</v>
      </c>
      <c r="B15" s="179" t="s">
        <v>37</v>
      </c>
      <c r="C15" s="138">
        <v>455.53</v>
      </c>
      <c r="D15" s="124">
        <v>1.42</v>
      </c>
    </row>
    <row r="16" spans="1:4" ht="24.75" customHeight="1">
      <c r="A16" s="187" t="s">
        <v>264</v>
      </c>
      <c r="B16" s="188" t="s">
        <v>58</v>
      </c>
      <c r="C16" s="144">
        <v>10.76</v>
      </c>
      <c r="D16" s="128">
        <v>2524.39</v>
      </c>
    </row>
    <row r="17" spans="1:4" ht="18">
      <c r="A17" s="189" t="s">
        <v>265</v>
      </c>
      <c r="B17" s="189"/>
      <c r="C17" s="190"/>
      <c r="D17" s="190"/>
    </row>
  </sheetData>
  <mergeCells count="2">
    <mergeCell ref="A1:D1"/>
    <mergeCell ref="A3:C3"/>
  </mergeCells>
  <phoneticPr fontId="48" type="noConversion"/>
  <pageMargins left="0.7" right="0.7" top="0.75" bottom="0.75" header="0.3" footer="0.3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C28"/>
  <sheetViews>
    <sheetView workbookViewId="0">
      <selection activeCell="E15" sqref="E15"/>
    </sheetView>
  </sheetViews>
  <sheetFormatPr defaultColWidth="8" defaultRowHeight="15.6"/>
  <cols>
    <col min="1" max="1" width="36.19921875" customWidth="1"/>
    <col min="2" max="2" width="17.3984375" customWidth="1"/>
    <col min="3" max="3" width="12.69921875" customWidth="1"/>
  </cols>
  <sheetData>
    <row r="1" spans="1:3" ht="42.75" customHeight="1">
      <c r="A1" s="315" t="s">
        <v>266</v>
      </c>
      <c r="B1" s="315"/>
      <c r="C1" s="315"/>
    </row>
    <row r="2" spans="1:3" ht="6.75" customHeight="1">
      <c r="A2" s="158"/>
      <c r="B2" s="158"/>
      <c r="C2" s="158"/>
    </row>
    <row r="3" spans="1:3" ht="15.75" customHeight="1">
      <c r="A3" s="159"/>
      <c r="B3" s="324"/>
      <c r="C3" s="324"/>
    </row>
    <row r="4" spans="1:3" ht="32.25" customHeight="1">
      <c r="A4" s="160" t="s">
        <v>183</v>
      </c>
      <c r="B4" s="161" t="s">
        <v>267</v>
      </c>
      <c r="C4" s="162" t="s">
        <v>35</v>
      </c>
    </row>
    <row r="5" spans="1:3" ht="18">
      <c r="A5" s="163" t="s">
        <v>268</v>
      </c>
      <c r="B5" s="164">
        <f>[6]Sheet1!$B31/10000</f>
        <v>592.68334000000004</v>
      </c>
      <c r="C5" s="165">
        <f>ROUND([6]Sheet1!$C$31,1)</f>
        <v>12.6</v>
      </c>
    </row>
    <row r="6" spans="1:3" ht="21" customHeight="1">
      <c r="A6" s="163" t="s">
        <v>269</v>
      </c>
      <c r="B6" s="166">
        <f>[6]Sheet1!$B33/10000</f>
        <v>80.20926</v>
      </c>
      <c r="C6" s="167">
        <f>ROUND([6]Sheet1!$C33,1)</f>
        <v>24.3</v>
      </c>
    </row>
    <row r="7" spans="1:3" ht="21" customHeight="1">
      <c r="A7" s="163" t="s">
        <v>270</v>
      </c>
      <c r="B7" s="166">
        <f>[6]Sheet1!$B34/10000</f>
        <v>7.1926699999999997</v>
      </c>
      <c r="C7" s="167">
        <f>ROUND([6]Sheet1!$C34,1)</f>
        <v>15.4</v>
      </c>
    </row>
    <row r="8" spans="1:3" ht="21" customHeight="1">
      <c r="A8" s="163" t="s">
        <v>271</v>
      </c>
      <c r="B8" s="166">
        <f>[6]Sheet1!$B35/10000</f>
        <v>13.10202</v>
      </c>
      <c r="C8" s="167">
        <f>ROUND([6]Sheet1!$C35,1)</f>
        <v>20.8</v>
      </c>
    </row>
    <row r="9" spans="1:3" ht="21" customHeight="1">
      <c r="A9" s="163" t="s">
        <v>272</v>
      </c>
      <c r="B9" s="166">
        <f>[6]Sheet1!$B36/10000</f>
        <v>36.816590000000005</v>
      </c>
      <c r="C9" s="167">
        <f>ROUND([6]Sheet1!$C36,1)</f>
        <v>11.7</v>
      </c>
    </row>
    <row r="10" spans="1:3" ht="21" customHeight="1">
      <c r="A10" s="163" t="s">
        <v>273</v>
      </c>
      <c r="B10" s="166">
        <f>[6]Sheet1!$B37/10000</f>
        <v>2.7717499999999999</v>
      </c>
      <c r="C10" s="167">
        <f>ROUND([6]Sheet1!$C37,1)</f>
        <v>5.8</v>
      </c>
    </row>
    <row r="11" spans="1:3" ht="21" customHeight="1">
      <c r="A11" s="163" t="s">
        <v>274</v>
      </c>
      <c r="B11" s="166">
        <f>[6]Sheet1!$B38/10000</f>
        <v>12.116289999999999</v>
      </c>
      <c r="C11" s="167">
        <f>ROUND([6]Sheet1!$C38,1)</f>
        <v>13.2</v>
      </c>
    </row>
    <row r="12" spans="1:3" ht="21" customHeight="1">
      <c r="A12" s="163" t="s">
        <v>275</v>
      </c>
      <c r="B12" s="166">
        <f>[6]Sheet1!$B39/10000</f>
        <v>25.76906</v>
      </c>
      <c r="C12" s="167">
        <f>ROUND([6]Sheet1!$C39,1)</f>
        <v>15.9</v>
      </c>
    </row>
    <row r="13" spans="1:3" ht="21" customHeight="1">
      <c r="A13" s="163" t="s">
        <v>276</v>
      </c>
      <c r="B13" s="166">
        <f>[6]Sheet1!$B40/10000</f>
        <v>8.3688199999999995</v>
      </c>
      <c r="C13" s="167">
        <f>ROUND([6]Sheet1!$C40,1)</f>
        <v>-5.2</v>
      </c>
    </row>
    <row r="14" spans="1:3" ht="21" customHeight="1">
      <c r="A14" s="163" t="s">
        <v>277</v>
      </c>
      <c r="B14" s="166">
        <f>[6]Sheet1!$B41/10000</f>
        <v>4.3238400000000006</v>
      </c>
      <c r="C14" s="167">
        <f>ROUND([6]Sheet1!$C41,1)</f>
        <v>26</v>
      </c>
    </row>
    <row r="15" spans="1:3" ht="21" customHeight="1">
      <c r="A15" s="163" t="s">
        <v>278</v>
      </c>
      <c r="B15" s="166">
        <f>[6]Sheet1!$B42/10000</f>
        <v>1.38188</v>
      </c>
      <c r="C15" s="167">
        <f>ROUND([6]Sheet1!$C42,1)</f>
        <v>27.3</v>
      </c>
    </row>
    <row r="16" spans="1:3" ht="21" customHeight="1">
      <c r="A16" s="163" t="s">
        <v>279</v>
      </c>
      <c r="B16" s="166">
        <f>[6]Sheet1!$B43/10000</f>
        <v>0.23215</v>
      </c>
      <c r="C16" s="167">
        <f>ROUND([6]Sheet1!$C43,1)</f>
        <v>83.3</v>
      </c>
    </row>
    <row r="17" spans="1:3" ht="21" customHeight="1">
      <c r="A17" s="163" t="s">
        <v>280</v>
      </c>
      <c r="B17" s="166">
        <f>[6]Sheet1!$B44/10000</f>
        <v>32.816309999999994</v>
      </c>
      <c r="C17" s="167">
        <f>ROUND([6]Sheet1!$C44,1)</f>
        <v>11.8</v>
      </c>
    </row>
    <row r="18" spans="1:3" ht="21" customHeight="1">
      <c r="A18" s="163" t="s">
        <v>281</v>
      </c>
      <c r="B18" s="166">
        <f>[6]Sheet1!$B45/10000</f>
        <v>28.145900000000001</v>
      </c>
      <c r="C18" s="167">
        <f>ROUND([6]Sheet1!$C45,1)</f>
        <v>12.2</v>
      </c>
    </row>
    <row r="19" spans="1:3" ht="21" customHeight="1">
      <c r="A19" s="163" t="s">
        <v>282</v>
      </c>
      <c r="B19" s="166">
        <f>[6]Sheet1!$B46/10000</f>
        <v>10.878260000000001</v>
      </c>
      <c r="C19" s="167">
        <f>ROUND([6]Sheet1!$C46,1)</f>
        <v>11</v>
      </c>
    </row>
    <row r="20" spans="1:3" ht="21" customHeight="1">
      <c r="A20" s="163" t="s">
        <v>283</v>
      </c>
      <c r="B20" s="166">
        <f>[6]Sheet1!$B47/10000</f>
        <v>8.86036</v>
      </c>
      <c r="C20" s="167">
        <f>ROUND([6]Sheet1!$C47,1)</f>
        <v>14.5</v>
      </c>
    </row>
    <row r="21" spans="1:3" ht="21" customHeight="1">
      <c r="A21" s="163" t="s">
        <v>284</v>
      </c>
      <c r="B21" s="166">
        <f>[6]Sheet1!$B48/10000</f>
        <v>7.6802299999999999</v>
      </c>
      <c r="C21" s="167">
        <f>ROUND([6]Sheet1!$C48,1)</f>
        <v>13.1</v>
      </c>
    </row>
    <row r="22" spans="1:3" ht="21" customHeight="1">
      <c r="A22" s="163" t="s">
        <v>285</v>
      </c>
      <c r="B22" s="166">
        <f>[6]Sheet1!$B49/10000</f>
        <v>0.67249999999999999</v>
      </c>
      <c r="C22" s="167">
        <f>ROUND([6]Sheet1!$C49,1)</f>
        <v>-60.4</v>
      </c>
    </row>
    <row r="23" spans="1:3" ht="21" customHeight="1">
      <c r="A23" s="163" t="s">
        <v>286</v>
      </c>
      <c r="B23" s="166">
        <f>[6]Sheet1!$B50/10000</f>
        <v>131.25146999999998</v>
      </c>
      <c r="C23" s="167">
        <f>ROUND([6]Sheet1!$C50,1)</f>
        <v>20.5</v>
      </c>
    </row>
    <row r="24" spans="1:3" ht="21" customHeight="1">
      <c r="A24" s="163" t="s">
        <v>287</v>
      </c>
      <c r="B24" s="166">
        <f>[6]Sheet1!$B51/10000</f>
        <v>21.645150000000001</v>
      </c>
      <c r="C24" s="167">
        <f>ROUND([6]Sheet1!$C51,1)</f>
        <v>1.5</v>
      </c>
    </row>
    <row r="25" spans="1:3" ht="21" customHeight="1">
      <c r="A25" s="163" t="s">
        <v>288</v>
      </c>
      <c r="B25" s="166">
        <f>[6]Sheet1!$B52/10000</f>
        <v>11.38984</v>
      </c>
      <c r="C25" s="167">
        <f>ROUND([6]Sheet1!$C52,1)</f>
        <v>28.8</v>
      </c>
    </row>
    <row r="26" spans="1:3" ht="21" customHeight="1">
      <c r="A26" s="163" t="s">
        <v>289</v>
      </c>
      <c r="B26" s="166">
        <f>[6]Sheet1!$B53/10000</f>
        <v>134.97517999999999</v>
      </c>
      <c r="C26" s="167">
        <f>ROUND([6]Sheet1!$C53,1)</f>
        <v>3.9</v>
      </c>
    </row>
    <row r="27" spans="1:3" ht="21" customHeight="1">
      <c r="A27" s="163" t="s">
        <v>290</v>
      </c>
      <c r="B27" s="166">
        <f>[6]Sheet1!$B54/10000</f>
        <v>0.69698000000000004</v>
      </c>
      <c r="C27" s="167">
        <f>ROUND([6]Sheet1!$C54,1)</f>
        <v>-47.7</v>
      </c>
    </row>
    <row r="28" spans="1:3" ht="21" customHeight="1">
      <c r="A28" s="168" t="s">
        <v>291</v>
      </c>
      <c r="B28" s="169">
        <f>[6]Sheet1!$B55/10000</f>
        <v>11.38683</v>
      </c>
      <c r="C28" s="170">
        <f>ROUND([6]Sheet1!$C55,1)</f>
        <v>-5.6</v>
      </c>
    </row>
  </sheetData>
  <mergeCells count="2">
    <mergeCell ref="A1:C1"/>
    <mergeCell ref="B3:C3"/>
  </mergeCells>
  <phoneticPr fontId="48" type="noConversion"/>
  <pageMargins left="0.7" right="0.7" top="0.75" bottom="0.75" header="0.3" footer="0.3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16"/>
  <sheetViews>
    <sheetView workbookViewId="0">
      <selection activeCell="N11" sqref="N11"/>
    </sheetView>
  </sheetViews>
  <sheetFormatPr defaultColWidth="8" defaultRowHeight="15.6"/>
  <cols>
    <col min="1" max="1" width="38.796875" customWidth="1"/>
    <col min="2" max="2" width="13.09765625" customWidth="1"/>
    <col min="3" max="3" width="11.296875" customWidth="1"/>
    <col min="4" max="4" width="7.69921875"/>
    <col min="5" max="5" width="6"/>
  </cols>
  <sheetData>
    <row r="1" spans="1:5" ht="25.8">
      <c r="A1" s="325" t="s">
        <v>292</v>
      </c>
      <c r="B1" s="325"/>
      <c r="C1" s="325"/>
      <c r="D1" s="145"/>
      <c r="E1" s="145"/>
    </row>
    <row r="3" spans="1:5" ht="17.399999999999999">
      <c r="A3" s="98"/>
      <c r="B3" s="98"/>
      <c r="C3" s="146"/>
    </row>
    <row r="4" spans="1:5" ht="32.700000000000003" customHeight="1">
      <c r="A4" s="100" t="s">
        <v>183</v>
      </c>
      <c r="B4" s="147" t="s">
        <v>293</v>
      </c>
      <c r="C4" s="148" t="s">
        <v>35</v>
      </c>
    </row>
    <row r="5" spans="1:5" ht="24.75" customHeight="1">
      <c r="A5" s="149" t="s">
        <v>294</v>
      </c>
      <c r="B5" s="150"/>
      <c r="C5" s="151"/>
    </row>
    <row r="6" spans="1:5" ht="25.05" customHeight="1">
      <c r="A6" s="152" t="s">
        <v>295</v>
      </c>
      <c r="B6" s="153"/>
    </row>
    <row r="7" spans="1:5" ht="25.05" customHeight="1">
      <c r="A7" s="152" t="s">
        <v>296</v>
      </c>
      <c r="B7" s="153"/>
    </row>
    <row r="8" spans="1:5" ht="25.05" customHeight="1">
      <c r="A8" s="152" t="s">
        <v>297</v>
      </c>
      <c r="B8" s="153"/>
    </row>
    <row r="9" spans="1:5" ht="25.05" customHeight="1">
      <c r="A9" s="152" t="s">
        <v>298</v>
      </c>
      <c r="B9" s="153"/>
    </row>
    <row r="10" spans="1:5" ht="25.05" customHeight="1">
      <c r="A10" s="152" t="s">
        <v>299</v>
      </c>
      <c r="B10" s="153"/>
    </row>
    <row r="11" spans="1:5" ht="25.05" customHeight="1">
      <c r="A11" s="152" t="s">
        <v>300</v>
      </c>
      <c r="B11" s="153"/>
    </row>
    <row r="12" spans="1:5" ht="25.05" customHeight="1">
      <c r="A12" s="152" t="s">
        <v>301</v>
      </c>
      <c r="B12" s="153"/>
    </row>
    <row r="13" spans="1:5" ht="25.05" customHeight="1">
      <c r="A13" s="152" t="s">
        <v>302</v>
      </c>
      <c r="B13" s="153"/>
    </row>
    <row r="14" spans="1:5" ht="25.05" customHeight="1">
      <c r="A14" s="152" t="s">
        <v>303</v>
      </c>
      <c r="B14" s="153"/>
    </row>
    <row r="15" spans="1:5" ht="25.05" customHeight="1">
      <c r="A15" s="154" t="s">
        <v>304</v>
      </c>
      <c r="B15" s="155"/>
      <c r="C15" s="156"/>
    </row>
    <row r="16" spans="1:5">
      <c r="A16" t="s">
        <v>305</v>
      </c>
      <c r="B16" s="157"/>
    </row>
  </sheetData>
  <mergeCells count="1">
    <mergeCell ref="A1:C1"/>
  </mergeCells>
  <phoneticPr fontId="48" type="noConversion"/>
  <pageMargins left="0.7" right="0.7" top="0.75" bottom="0.75" header="0.3" footer="0.3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</sheetPr>
  <dimension ref="A1:D22"/>
  <sheetViews>
    <sheetView workbookViewId="0">
      <selection activeCell="F11" sqref="F11"/>
    </sheetView>
  </sheetViews>
  <sheetFormatPr defaultColWidth="16" defaultRowHeight="15.6"/>
  <cols>
    <col min="1" max="1" width="26.69921875" customWidth="1"/>
    <col min="2" max="2" width="16" customWidth="1"/>
  </cols>
  <sheetData>
    <row r="1" spans="1:4" ht="25.8">
      <c r="A1" s="314" t="s">
        <v>306</v>
      </c>
      <c r="B1" s="314"/>
      <c r="C1" s="314"/>
      <c r="D1" s="314"/>
    </row>
    <row r="2" spans="1:4">
      <c r="D2" s="94"/>
    </row>
    <row r="3" spans="1:4" ht="32.25" customHeight="1">
      <c r="A3" s="115" t="s">
        <v>183</v>
      </c>
      <c r="B3" s="133" t="s">
        <v>94</v>
      </c>
      <c r="C3" s="11" t="s">
        <v>34</v>
      </c>
      <c r="D3" s="134" t="s">
        <v>35</v>
      </c>
    </row>
    <row r="4" spans="1:4" ht="32.25" customHeight="1">
      <c r="A4" s="82" t="s">
        <v>307</v>
      </c>
      <c r="B4" s="135"/>
      <c r="C4" s="136"/>
      <c r="D4" s="137"/>
    </row>
    <row r="5" spans="1:4" ht="29.25" customHeight="1">
      <c r="A5" s="82" t="s">
        <v>308</v>
      </c>
      <c r="B5" s="135" t="s">
        <v>27</v>
      </c>
      <c r="C5" s="138">
        <v>1605.4</v>
      </c>
      <c r="D5" s="124">
        <v>-48.214202882263201</v>
      </c>
    </row>
    <row r="6" spans="1:4" ht="29.25" customHeight="1">
      <c r="A6" s="85" t="s">
        <v>309</v>
      </c>
      <c r="B6" s="139" t="s">
        <v>27</v>
      </c>
      <c r="C6" s="138">
        <v>1602.3</v>
      </c>
      <c r="D6" s="124">
        <v>-48.314200372648699</v>
      </c>
    </row>
    <row r="7" spans="1:4" ht="29.25" customHeight="1">
      <c r="A7" s="85" t="s">
        <v>310</v>
      </c>
      <c r="B7" s="139" t="s">
        <v>27</v>
      </c>
      <c r="C7" s="138">
        <v>3.1</v>
      </c>
      <c r="D7" s="124" t="s">
        <v>311</v>
      </c>
    </row>
    <row r="8" spans="1:4" ht="29.25" customHeight="1">
      <c r="A8" s="125" t="s">
        <v>312</v>
      </c>
      <c r="B8" s="135" t="s">
        <v>313</v>
      </c>
      <c r="C8" s="138">
        <v>103187.64</v>
      </c>
      <c r="D8" s="124">
        <v>-44.202255811582603</v>
      </c>
    </row>
    <row r="9" spans="1:4" ht="29.25" customHeight="1">
      <c r="A9" s="85" t="s">
        <v>314</v>
      </c>
      <c r="B9" s="139" t="s">
        <v>313</v>
      </c>
      <c r="C9" s="138">
        <v>103148.24</v>
      </c>
      <c r="D9" s="124">
        <v>-44.2235609903911</v>
      </c>
    </row>
    <row r="10" spans="1:4" ht="29.25" customHeight="1">
      <c r="A10" s="85" t="s">
        <v>315</v>
      </c>
      <c r="B10" s="139" t="s">
        <v>313</v>
      </c>
      <c r="C10" s="138">
        <v>39.4</v>
      </c>
      <c r="D10" s="124" t="s">
        <v>311</v>
      </c>
    </row>
    <row r="11" spans="1:4" ht="29.25" customHeight="1">
      <c r="A11" s="82" t="s">
        <v>316</v>
      </c>
      <c r="B11" s="135" t="s">
        <v>107</v>
      </c>
      <c r="C11" s="138">
        <v>24116.563999999998</v>
      </c>
      <c r="D11" s="124">
        <v>-2.6253966980501802</v>
      </c>
    </row>
    <row r="12" spans="1:4" ht="29.25" customHeight="1">
      <c r="A12" s="85" t="s">
        <v>317</v>
      </c>
      <c r="B12" s="139" t="s">
        <v>107</v>
      </c>
      <c r="C12" s="138">
        <v>13669.825800000001</v>
      </c>
      <c r="D12" s="124">
        <v>-5.9464274757283402</v>
      </c>
    </row>
    <row r="13" spans="1:4" ht="29.25" customHeight="1">
      <c r="A13" s="85" t="s">
        <v>318</v>
      </c>
      <c r="B13" s="139" t="s">
        <v>107</v>
      </c>
      <c r="C13" s="138">
        <v>10446.7382</v>
      </c>
      <c r="D13" s="124">
        <v>2.09164909156627</v>
      </c>
    </row>
    <row r="14" spans="1:4" ht="29.25" customHeight="1">
      <c r="A14" s="125" t="s">
        <v>319</v>
      </c>
      <c r="B14" s="135" t="s">
        <v>320</v>
      </c>
      <c r="C14" s="138">
        <v>2013405.1446</v>
      </c>
      <c r="D14" s="124">
        <v>2.0327341788497502</v>
      </c>
    </row>
    <row r="15" spans="1:4" ht="29.25" customHeight="1">
      <c r="A15" s="85" t="s">
        <v>321</v>
      </c>
      <c r="B15" s="139" t="s">
        <v>320</v>
      </c>
      <c r="C15" s="138">
        <v>1186140.8925999999</v>
      </c>
      <c r="D15" s="124">
        <v>5.1119886786311799</v>
      </c>
    </row>
    <row r="16" spans="1:4" ht="29.25" customHeight="1">
      <c r="A16" s="85" t="s">
        <v>322</v>
      </c>
      <c r="B16" s="139" t="s">
        <v>320</v>
      </c>
      <c r="C16" s="138">
        <v>827264.25199999998</v>
      </c>
      <c r="D16" s="124">
        <v>-2.0802373639168801</v>
      </c>
    </row>
    <row r="17" spans="1:4" ht="29.25" customHeight="1">
      <c r="A17" s="125" t="s">
        <v>323</v>
      </c>
      <c r="B17" s="135" t="s">
        <v>107</v>
      </c>
      <c r="C17" s="138">
        <v>13909.6967</v>
      </c>
      <c r="D17" s="124">
        <v>11.3866505369514</v>
      </c>
    </row>
    <row r="18" spans="1:4" ht="29.25" customHeight="1">
      <c r="A18" s="126" t="s">
        <v>324</v>
      </c>
      <c r="B18" s="140" t="s">
        <v>325</v>
      </c>
      <c r="C18" s="138">
        <v>1054000</v>
      </c>
      <c r="D18" s="124">
        <v>75.480803249225204</v>
      </c>
    </row>
    <row r="19" spans="1:4" ht="29.25" customHeight="1">
      <c r="A19" s="141" t="s">
        <v>326</v>
      </c>
      <c r="B19" s="142"/>
      <c r="C19" s="138"/>
      <c r="D19" s="124"/>
    </row>
    <row r="20" spans="1:4" ht="29.25" customHeight="1">
      <c r="A20" s="143" t="s">
        <v>327</v>
      </c>
      <c r="B20" s="139" t="s">
        <v>37</v>
      </c>
      <c r="C20" s="138">
        <f>'[7]表1-邮政行业发展情况表-2022'!$D$8</f>
        <v>17.8533254578</v>
      </c>
      <c r="D20" s="124">
        <f>'[7]表1-邮政行业发展情况表-2022'!$F$8</f>
        <v>10.642336238232</v>
      </c>
    </row>
    <row r="21" spans="1:4" s="94" customFormat="1" ht="29.25" customHeight="1">
      <c r="A21" s="143" t="s">
        <v>328</v>
      </c>
      <c r="B21" s="139" t="s">
        <v>329</v>
      </c>
      <c r="C21" s="144">
        <f>'[7]表1-邮政行业发展情况表-2022'!$D$16</f>
        <v>10666.2894</v>
      </c>
      <c r="D21" s="124">
        <f>'[7]表1-邮政行业发展情况表-2022'!$F$16</f>
        <v>15.422218026957101</v>
      </c>
    </row>
    <row r="22" spans="1:4">
      <c r="A22" s="326" t="s">
        <v>330</v>
      </c>
      <c r="B22" s="326"/>
      <c r="C22" s="326"/>
      <c r="D22" s="326"/>
    </row>
  </sheetData>
  <mergeCells count="2">
    <mergeCell ref="A1:D1"/>
    <mergeCell ref="A22:D22"/>
  </mergeCells>
  <phoneticPr fontId="48" type="noConversion"/>
  <pageMargins left="0.7" right="0.7" top="0.75" bottom="0.75" header="0.3" footer="0.3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00"/>
  </sheetPr>
  <dimension ref="A1:F25"/>
  <sheetViews>
    <sheetView topLeftCell="A9" workbookViewId="0">
      <selection activeCell="F9" sqref="F9"/>
    </sheetView>
  </sheetViews>
  <sheetFormatPr defaultColWidth="8" defaultRowHeight="15.6"/>
  <cols>
    <col min="1" max="1" width="36.296875" customWidth="1"/>
    <col min="2" max="2" width="13.296875" customWidth="1"/>
    <col min="3" max="3" width="14" style="95" customWidth="1"/>
    <col min="4" max="4" width="13"/>
    <col min="5" max="6" width="17.19921875"/>
  </cols>
  <sheetData>
    <row r="1" spans="1:5" ht="25.8">
      <c r="A1" s="314" t="s">
        <v>331</v>
      </c>
      <c r="B1" s="314"/>
      <c r="C1" s="314"/>
      <c r="D1" s="314"/>
    </row>
    <row r="2" spans="1:5">
      <c r="A2" s="96"/>
      <c r="B2" s="96"/>
      <c r="C2" s="96"/>
      <c r="D2" s="97"/>
    </row>
    <row r="3" spans="1:5" ht="17.399999999999999">
      <c r="A3" s="98"/>
      <c r="B3" s="98"/>
      <c r="C3" s="98"/>
      <c r="D3" s="99" t="s">
        <v>332</v>
      </c>
    </row>
    <row r="4" spans="1:5" ht="26.25" customHeight="1">
      <c r="A4" s="100" t="s">
        <v>333</v>
      </c>
      <c r="B4" s="100" t="s">
        <v>334</v>
      </c>
      <c r="C4" s="100" t="s">
        <v>335</v>
      </c>
      <c r="D4" s="101" t="s">
        <v>250</v>
      </c>
    </row>
    <row r="5" spans="1:5" s="94" customFormat="1" ht="26.25" customHeight="1">
      <c r="A5" s="102" t="s">
        <v>59</v>
      </c>
      <c r="B5" s="103">
        <f>[8]Sheet2!B6/10000</f>
        <v>28.6557</v>
      </c>
      <c r="C5" s="104">
        <f>[8]Sheet2!C6/10000</f>
        <v>332.13130000000001</v>
      </c>
      <c r="D5" s="105">
        <f>ROUND([8]Sheet2!$E6,1)</f>
        <v>-8.6999999999999993</v>
      </c>
      <c r="E5" s="130"/>
    </row>
    <row r="6" spans="1:5" ht="26.25" customHeight="1">
      <c r="A6" s="106" t="s">
        <v>336</v>
      </c>
      <c r="B6" s="107">
        <f>[8]Sheet2!B7/10000</f>
        <v>23.741800000000001</v>
      </c>
      <c r="C6" s="108">
        <f>[8]Sheet2!C7/10000</f>
        <v>266.44659999999999</v>
      </c>
      <c r="D6" s="109">
        <f>ROUND([8]Sheet2!$E7,1)</f>
        <v>-11</v>
      </c>
      <c r="E6" s="130"/>
    </row>
    <row r="7" spans="1:5" ht="26.25" customHeight="1">
      <c r="A7" s="106" t="s">
        <v>337</v>
      </c>
      <c r="B7" s="107">
        <f>[8]Sheet2!B8/10000</f>
        <v>4.9138999999999999</v>
      </c>
      <c r="C7" s="108">
        <f>[8]Sheet2!C8/10000</f>
        <v>65.684700000000007</v>
      </c>
      <c r="D7" s="109">
        <f>ROUND([8]Sheet2!$E8,1)</f>
        <v>1.8</v>
      </c>
      <c r="E7" s="130"/>
    </row>
    <row r="8" spans="1:5" ht="26.25" customHeight="1">
      <c r="A8" s="102" t="s">
        <v>338</v>
      </c>
      <c r="B8" s="107">
        <f>[8]Sheet2!B9/10000</f>
        <v>18.2544</v>
      </c>
      <c r="C8" s="108">
        <f>[8]Sheet2!C9/10000</f>
        <v>185.03890000000001</v>
      </c>
      <c r="D8" s="109">
        <f>ROUND([8]Sheet2!$E9,1)</f>
        <v>8.1</v>
      </c>
      <c r="E8" s="130"/>
    </row>
    <row r="9" spans="1:5" ht="26.25" customHeight="1">
      <c r="A9" s="106" t="s">
        <v>336</v>
      </c>
      <c r="B9" s="107">
        <f>[8]Sheet2!B10/10000</f>
        <v>13.448700000000001</v>
      </c>
      <c r="C9" s="108">
        <f>[8]Sheet2!C10/10000</f>
        <v>120.9834</v>
      </c>
      <c r="D9" s="109">
        <f>ROUND([8]Sheet2!$E10,1)</f>
        <v>11.9</v>
      </c>
      <c r="E9" s="130"/>
    </row>
    <row r="10" spans="1:5" ht="26.25" customHeight="1">
      <c r="A10" s="106" t="s">
        <v>339</v>
      </c>
      <c r="B10" s="107">
        <f>[8]Sheet2!B11/10000</f>
        <v>4.8499999999999996</v>
      </c>
      <c r="C10" s="108">
        <f>[8]Sheet2!C11/10000</f>
        <v>42.942300000000003</v>
      </c>
      <c r="D10" s="109">
        <f>ROUND([8]Sheet2!$E11,1)</f>
        <v>7.2</v>
      </c>
      <c r="E10" s="130"/>
    </row>
    <row r="11" spans="1:5" ht="26.25" customHeight="1">
      <c r="A11" s="106" t="s">
        <v>340</v>
      </c>
      <c r="B11" s="107">
        <f>[8]Sheet2!B12/10000</f>
        <v>7.1099999999999997E-2</v>
      </c>
      <c r="C11" s="108">
        <f>[8]Sheet2!C12/10000</f>
        <v>7.4739000000000004</v>
      </c>
      <c r="D11" s="109">
        <f>ROUND([8]Sheet2!$E12,1)</f>
        <v>-15</v>
      </c>
      <c r="E11" s="130"/>
    </row>
    <row r="12" spans="1:5" ht="26.25" customHeight="1">
      <c r="A12" s="106" t="s">
        <v>341</v>
      </c>
      <c r="B12" s="107">
        <f>[8]Sheet2!B13/10000</f>
        <v>0.4037</v>
      </c>
      <c r="C12" s="108">
        <f>[8]Sheet2!C13/10000</f>
        <v>4.0780000000000003</v>
      </c>
      <c r="D12" s="109">
        <f>ROUND([8]Sheet2!$E13,1)</f>
        <v>58.9</v>
      </c>
      <c r="E12" s="130"/>
    </row>
    <row r="13" spans="1:5" ht="26.25" customHeight="1">
      <c r="A13" s="110" t="s">
        <v>342</v>
      </c>
      <c r="B13" s="107">
        <f>[8]Sheet2!B14/10000</f>
        <v>12.226699999999999</v>
      </c>
      <c r="C13" s="108">
        <f>[8]Sheet2!C14/10000</f>
        <v>154.9572</v>
      </c>
      <c r="D13" s="109">
        <f>ROUND([8]Sheet2!$E14,1)</f>
        <v>-9.8000000000000007</v>
      </c>
      <c r="E13" s="130"/>
    </row>
    <row r="14" spans="1:5" s="94" customFormat="1" ht="26.25" customHeight="1">
      <c r="A14" s="111" t="s">
        <v>61</v>
      </c>
      <c r="B14" s="112">
        <f>[8]Sheet2!B15/10000</f>
        <v>77.444599999999994</v>
      </c>
      <c r="C14" s="113">
        <f>[8]Sheet2!C15/10000</f>
        <v>570.4692</v>
      </c>
      <c r="D14" s="114">
        <f>ROUND([8]Sheet2!$E15,1)</f>
        <v>6.6</v>
      </c>
      <c r="E14" s="130"/>
    </row>
    <row r="15" spans="1:5" ht="26.25" customHeight="1">
      <c r="A15" s="115" t="s">
        <v>73</v>
      </c>
      <c r="B15" s="116" t="s">
        <v>343</v>
      </c>
      <c r="C15" s="117" t="s">
        <v>344</v>
      </c>
      <c r="D15" s="118" t="s">
        <v>345</v>
      </c>
    </row>
    <row r="16" spans="1:5" ht="26.25" customHeight="1">
      <c r="A16" s="119" t="s">
        <v>346</v>
      </c>
      <c r="B16" s="120">
        <f>[9]Sheet1!$C6/10000</f>
        <v>3735.3765947919005</v>
      </c>
      <c r="C16" s="121">
        <f>[9]Sheet1!D6/10000</f>
        <v>3318.1499863265999</v>
      </c>
      <c r="D16" s="122">
        <f>[9]Sheet1!$F$6</f>
        <v>12.5740707929475</v>
      </c>
      <c r="E16" s="131"/>
    </row>
    <row r="17" spans="1:6" ht="26.25" customHeight="1">
      <c r="A17" s="110" t="s">
        <v>347</v>
      </c>
      <c r="B17" s="123">
        <f>[9]Sheet1!$C7/10000</f>
        <v>2567.4685633218</v>
      </c>
      <c r="C17" s="123">
        <f>[9]Sheet1!D7/10000</f>
        <v>2186.1401279734</v>
      </c>
      <c r="D17" s="124">
        <f>ROUND([9]Sheet1!F7,1)</f>
        <v>17.399999999999999</v>
      </c>
    </row>
    <row r="18" spans="1:6" ht="26.25" customHeight="1">
      <c r="A18" s="110" t="s">
        <v>348</v>
      </c>
      <c r="B18" s="123">
        <f>[9]Sheet1!$C8/10000</f>
        <v>565.31768889140005</v>
      </c>
      <c r="C18" s="123">
        <f>[9]Sheet1!D8/10000</f>
        <v>556.89661352090002</v>
      </c>
      <c r="D18" s="124">
        <f>ROUND([9]Sheet1!F8,1)</f>
        <v>1.5</v>
      </c>
    </row>
    <row r="19" spans="1:6" ht="26.25" customHeight="1">
      <c r="A19" s="110" t="s">
        <v>349</v>
      </c>
      <c r="B19" s="123">
        <f>[9]Sheet1!$C9/10000</f>
        <v>83.156654163700011</v>
      </c>
      <c r="C19" s="123">
        <f>[9]Sheet1!D9/10000</f>
        <v>77.742141172399997</v>
      </c>
      <c r="D19" s="124">
        <f>ROUND([9]Sheet1!F9,1)</f>
        <v>7</v>
      </c>
    </row>
    <row r="20" spans="1:6" ht="26.25" customHeight="1">
      <c r="A20" s="110" t="s">
        <v>350</v>
      </c>
      <c r="B20" s="123">
        <f>[9]Sheet1!$C10/10000</f>
        <v>485.54238076990003</v>
      </c>
      <c r="C20" s="123">
        <f>[9]Sheet1!D10/10000</f>
        <v>472.90725239739993</v>
      </c>
      <c r="D20" s="124">
        <f>ROUND([9]Sheet1!F10,1)</f>
        <v>2.7</v>
      </c>
    </row>
    <row r="21" spans="1:6" ht="26.25" customHeight="1">
      <c r="A21" s="110" t="s">
        <v>351</v>
      </c>
      <c r="B21" s="123">
        <f>[9]Sheet1!$C11/10000</f>
        <v>32.518144686700005</v>
      </c>
      <c r="C21" s="123">
        <f>[9]Sheet1!D11/10000</f>
        <v>23.507710575099999</v>
      </c>
      <c r="D21" s="124">
        <f>ROUND([9]Sheet1!F11,1)</f>
        <v>38.5</v>
      </c>
    </row>
    <row r="22" spans="1:6" ht="26.25" customHeight="1">
      <c r="A22" s="125" t="s">
        <v>352</v>
      </c>
      <c r="B22" s="120">
        <f>[9]Sheet1!$C12/10000</f>
        <v>3234.5743808779002</v>
      </c>
      <c r="C22" s="121">
        <f>[9]Sheet1!D12/10000</f>
        <v>2841.6539420402</v>
      </c>
      <c r="D22" s="122">
        <f>ROUND([9]Sheet1!F12,1)</f>
        <v>13.8</v>
      </c>
      <c r="E22" s="132"/>
      <c r="F22" s="132"/>
    </row>
    <row r="23" spans="1:6" ht="26.25" customHeight="1">
      <c r="A23" s="110" t="s">
        <v>353</v>
      </c>
      <c r="B23" s="123">
        <f>[9]Sheet1!$C13/10000</f>
        <v>843.35922082899992</v>
      </c>
      <c r="C23" s="123">
        <f>[9]Sheet1!D13/10000</f>
        <v>683.57235121200006</v>
      </c>
      <c r="D23" s="124">
        <f>ROUND([9]Sheet1!F13,1)</f>
        <v>23.4</v>
      </c>
    </row>
    <row r="24" spans="1:6" ht="26.25" customHeight="1">
      <c r="A24" s="126" t="s">
        <v>354</v>
      </c>
      <c r="B24" s="127">
        <f>[9]Sheet1!$C14/10000</f>
        <v>2278.1477187562</v>
      </c>
      <c r="C24" s="127">
        <f>[9]Sheet1!D14/10000</f>
        <v>2086.1857843175999</v>
      </c>
      <c r="D24" s="128">
        <f>ROUND([9]Sheet1!F14,1)</f>
        <v>9.1999999999999993</v>
      </c>
      <c r="E24" s="132"/>
    </row>
    <row r="25" spans="1:6" ht="17.399999999999999">
      <c r="A25" s="91" t="s">
        <v>355</v>
      </c>
      <c r="B25" s="98"/>
      <c r="C25" s="98"/>
      <c r="D25" s="129"/>
    </row>
  </sheetData>
  <mergeCells count="1">
    <mergeCell ref="A1:D1"/>
  </mergeCells>
  <phoneticPr fontId="48" type="noConversion"/>
  <printOptions horizontalCentered="1"/>
  <pageMargins left="0.75" right="0.75" top="0.98" bottom="0.98" header="0.51" footer="0.51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00"/>
  </sheetPr>
  <dimension ref="A1:E15"/>
  <sheetViews>
    <sheetView workbookViewId="0">
      <selection activeCell="O11" sqref="O11"/>
    </sheetView>
  </sheetViews>
  <sheetFormatPr defaultColWidth="8" defaultRowHeight="15.6"/>
  <cols>
    <col min="1" max="1" width="33.19921875" customWidth="1"/>
    <col min="2" max="2" width="15.3984375" customWidth="1"/>
    <col min="3" max="4" width="11.3984375" customWidth="1"/>
    <col min="5" max="5" width="12"/>
  </cols>
  <sheetData>
    <row r="1" spans="1:5" ht="25.8">
      <c r="A1" s="314" t="s">
        <v>356</v>
      </c>
      <c r="B1" s="314"/>
      <c r="C1" s="314"/>
      <c r="D1" s="314"/>
    </row>
    <row r="3" spans="1:5" ht="17.399999999999999">
      <c r="A3" s="78"/>
      <c r="B3" s="327" t="s">
        <v>357</v>
      </c>
      <c r="C3" s="327"/>
      <c r="D3" s="327"/>
    </row>
    <row r="4" spans="1:5" s="76" customFormat="1" ht="34.799999999999997">
      <c r="A4" s="21" t="s">
        <v>358</v>
      </c>
      <c r="B4" s="79" t="s">
        <v>359</v>
      </c>
      <c r="C4" s="80" t="s">
        <v>360</v>
      </c>
      <c r="D4" s="81" t="s">
        <v>361</v>
      </c>
      <c r="E4" s="92"/>
    </row>
    <row r="5" spans="1:5" s="77" customFormat="1" ht="26.25" customHeight="1">
      <c r="A5" s="82" t="s">
        <v>362</v>
      </c>
      <c r="B5" s="83">
        <v>99.751469799999995</v>
      </c>
      <c r="C5" s="84">
        <v>100.81999756</v>
      </c>
      <c r="D5" s="84">
        <v>101.29654533999999</v>
      </c>
    </row>
    <row r="6" spans="1:5" s="77" customFormat="1" ht="26.25" customHeight="1">
      <c r="A6" s="85" t="s">
        <v>363</v>
      </c>
      <c r="B6" s="86">
        <v>99.491530830000002</v>
      </c>
      <c r="C6" s="87">
        <v>103.30693769</v>
      </c>
      <c r="D6" s="87">
        <v>100.89812632</v>
      </c>
      <c r="E6" s="93"/>
    </row>
    <row r="7" spans="1:5" s="77" customFormat="1" ht="26.25" customHeight="1">
      <c r="A7" s="85" t="s">
        <v>364</v>
      </c>
      <c r="B7" s="86">
        <v>101.02581447999999</v>
      </c>
      <c r="C7" s="87">
        <v>101.01674963000001</v>
      </c>
      <c r="D7" s="87">
        <v>100.52370284</v>
      </c>
      <c r="E7" s="93"/>
    </row>
    <row r="8" spans="1:5" s="77" customFormat="1" ht="26.25" customHeight="1">
      <c r="A8" s="85" t="s">
        <v>365</v>
      </c>
      <c r="B8" s="86">
        <v>100.19316078999999</v>
      </c>
      <c r="C8" s="87">
        <v>96.329997899999995</v>
      </c>
      <c r="D8" s="87">
        <v>99.327768210000002</v>
      </c>
      <c r="E8" s="93"/>
    </row>
    <row r="9" spans="1:5" s="77" customFormat="1" ht="26.25" customHeight="1">
      <c r="A9" s="85" t="s">
        <v>366</v>
      </c>
      <c r="B9" s="86">
        <v>100.27542615999999</v>
      </c>
      <c r="C9" s="87">
        <v>101.82666064999999</v>
      </c>
      <c r="D9" s="87">
        <v>101.16387505</v>
      </c>
      <c r="E9" s="93"/>
    </row>
    <row r="10" spans="1:5" s="77" customFormat="1" ht="26.25" customHeight="1">
      <c r="A10" s="85" t="s">
        <v>367</v>
      </c>
      <c r="B10" s="86">
        <v>98.141484829999996</v>
      </c>
      <c r="C10" s="87">
        <v>103.79863793</v>
      </c>
      <c r="D10" s="87">
        <v>106.76381339</v>
      </c>
      <c r="E10" s="93"/>
    </row>
    <row r="11" spans="1:5" s="77" customFormat="1" ht="26.25" customHeight="1">
      <c r="A11" s="85" t="s">
        <v>368</v>
      </c>
      <c r="B11" s="86">
        <v>100.09413456</v>
      </c>
      <c r="C11" s="87">
        <v>100.2429714</v>
      </c>
      <c r="D11" s="87">
        <v>101.3972617</v>
      </c>
      <c r="E11" s="93"/>
    </row>
    <row r="12" spans="1:5" s="77" customFormat="1" ht="26.25" customHeight="1">
      <c r="A12" s="85" t="s">
        <v>369</v>
      </c>
      <c r="B12" s="86">
        <v>100</v>
      </c>
      <c r="C12" s="87">
        <v>100.34043181</v>
      </c>
      <c r="D12" s="87">
        <v>100.36211437</v>
      </c>
      <c r="E12" s="93"/>
    </row>
    <row r="13" spans="1:5" s="77" customFormat="1" ht="26.25" customHeight="1">
      <c r="A13" s="85" t="s">
        <v>370</v>
      </c>
      <c r="B13" s="86">
        <v>100.26531452</v>
      </c>
      <c r="C13" s="87">
        <v>103.37130338</v>
      </c>
      <c r="D13" s="87">
        <v>101.45605067</v>
      </c>
      <c r="E13" s="93"/>
    </row>
    <row r="14" spans="1:5" s="77" customFormat="1" ht="26.25" customHeight="1">
      <c r="A14" s="88" t="s">
        <v>371</v>
      </c>
      <c r="B14" s="89">
        <v>99.528232650000007</v>
      </c>
      <c r="C14" s="90">
        <v>102.67141013</v>
      </c>
      <c r="D14" s="90">
        <v>102.85813186999999</v>
      </c>
      <c r="E14" s="93"/>
    </row>
    <row r="15" spans="1:5">
      <c r="A15" s="91" t="s">
        <v>372</v>
      </c>
    </row>
  </sheetData>
  <mergeCells count="2">
    <mergeCell ref="A1:D1"/>
    <mergeCell ref="B3:D3"/>
  </mergeCells>
  <phoneticPr fontId="48" type="noConversion"/>
  <printOptions horizontalCentered="1"/>
  <pageMargins left="0.75" right="0.75" top="0.83" bottom="0.98" header="0.51" footer="0.51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FF00"/>
  </sheetPr>
  <dimension ref="A2:D22"/>
  <sheetViews>
    <sheetView workbookViewId="0">
      <selection activeCell="F8" sqref="F8"/>
    </sheetView>
  </sheetViews>
  <sheetFormatPr defaultColWidth="8.8984375" defaultRowHeight="15.6"/>
  <cols>
    <col min="1" max="1" width="25.3984375" style="67"/>
    <col min="2" max="3" width="8.8984375" style="67"/>
    <col min="4" max="4" width="12.69921875" style="67" customWidth="1"/>
    <col min="5" max="16384" width="8.8984375" style="67"/>
  </cols>
  <sheetData>
    <row r="2" spans="1:4" ht="19.5" customHeight="1">
      <c r="A2" s="1" t="s">
        <v>373</v>
      </c>
      <c r="B2" s="1"/>
      <c r="C2" s="1"/>
      <c r="D2" s="1"/>
    </row>
    <row r="4" spans="1:4">
      <c r="A4" s="330" t="s">
        <v>73</v>
      </c>
      <c r="B4" s="328" t="s">
        <v>94</v>
      </c>
      <c r="C4" s="328" t="s">
        <v>374</v>
      </c>
      <c r="D4" s="329"/>
    </row>
    <row r="5" spans="1:4">
      <c r="A5" s="330"/>
      <c r="B5" s="328"/>
      <c r="C5" s="51" t="s">
        <v>34</v>
      </c>
      <c r="D5" s="69" t="s">
        <v>35</v>
      </c>
    </row>
    <row r="6" spans="1:4">
      <c r="A6" s="70" t="s">
        <v>375</v>
      </c>
      <c r="B6" s="71" t="s">
        <v>376</v>
      </c>
      <c r="C6" s="71">
        <f>[10]Sheet1!$E3</f>
        <v>124519</v>
      </c>
      <c r="D6" s="72">
        <f>[10]Sheet1!$G3*100</f>
        <v>24.4356281291535</v>
      </c>
    </row>
    <row r="7" spans="1:4">
      <c r="A7" s="73" t="s">
        <v>377</v>
      </c>
      <c r="B7" s="71" t="s">
        <v>376</v>
      </c>
      <c r="C7" s="71">
        <f>[10]Sheet1!$E4</f>
        <v>30887</v>
      </c>
      <c r="D7" s="72">
        <f>[10]Sheet1!$G4*100</f>
        <v>76.7698735191438</v>
      </c>
    </row>
    <row r="8" spans="1:4">
      <c r="A8" s="73" t="s">
        <v>378</v>
      </c>
      <c r="B8" s="71" t="s">
        <v>376</v>
      </c>
      <c r="C8" s="71">
        <f>[10]Sheet1!$E5</f>
        <v>92857</v>
      </c>
      <c r="D8" s="72">
        <f>[10]Sheet1!$G5*100</f>
        <v>13.637976821313599</v>
      </c>
    </row>
    <row r="9" spans="1:4">
      <c r="A9" s="73" t="s">
        <v>379</v>
      </c>
      <c r="B9" s="71" t="s">
        <v>376</v>
      </c>
      <c r="C9" s="71">
        <f>[10]Sheet1!$E6</f>
        <v>775</v>
      </c>
      <c r="D9" s="72">
        <f>[10]Sheet1!$G6*100</f>
        <v>-12.0317820658343</v>
      </c>
    </row>
    <row r="10" spans="1:4">
      <c r="A10" s="74" t="s">
        <v>380</v>
      </c>
      <c r="B10" s="51" t="s">
        <v>376</v>
      </c>
      <c r="C10" s="51">
        <v>5091</v>
      </c>
      <c r="D10" s="65">
        <v>11.181480672636001</v>
      </c>
    </row>
    <row r="11" spans="1:4">
      <c r="A11" s="75" t="s">
        <v>381</v>
      </c>
      <c r="B11" s="51" t="s">
        <v>376</v>
      </c>
      <c r="C11" s="51">
        <v>1911</v>
      </c>
      <c r="D11" s="65">
        <v>7.8442437923250701</v>
      </c>
    </row>
    <row r="12" spans="1:4">
      <c r="A12" s="75" t="s">
        <v>382</v>
      </c>
      <c r="B12" s="51" t="s">
        <v>376</v>
      </c>
      <c r="C12" s="51">
        <v>1190</v>
      </c>
      <c r="D12" s="65">
        <v>16.781157998037301</v>
      </c>
    </row>
    <row r="13" spans="1:4">
      <c r="A13" s="75" t="s">
        <v>383</v>
      </c>
      <c r="B13" s="51" t="s">
        <v>376</v>
      </c>
      <c r="C13" s="51">
        <v>1208</v>
      </c>
      <c r="D13" s="65">
        <v>20.4386839481555</v>
      </c>
    </row>
    <row r="14" spans="1:4">
      <c r="A14" s="75" t="s">
        <v>384</v>
      </c>
      <c r="B14" s="51" t="s">
        <v>376</v>
      </c>
      <c r="C14" s="51">
        <v>370</v>
      </c>
      <c r="D14" s="65">
        <v>2.7777777777777701</v>
      </c>
    </row>
    <row r="15" spans="1:4">
      <c r="A15" s="75" t="s">
        <v>385</v>
      </c>
      <c r="B15" s="51" t="s">
        <v>376</v>
      </c>
      <c r="C15" s="51">
        <v>412</v>
      </c>
      <c r="D15" s="65">
        <v>-3.0588235294117698</v>
      </c>
    </row>
    <row r="16" spans="1:4">
      <c r="A16" s="74" t="s">
        <v>386</v>
      </c>
      <c r="B16" s="51" t="s">
        <v>376</v>
      </c>
      <c r="C16" s="51">
        <v>820</v>
      </c>
      <c r="D16" s="65">
        <v>29.5418641390205</v>
      </c>
    </row>
    <row r="17" spans="1:4">
      <c r="A17" s="75" t="s">
        <v>381</v>
      </c>
      <c r="B17" s="51" t="s">
        <v>376</v>
      </c>
      <c r="C17" s="51">
        <v>180</v>
      </c>
      <c r="D17" s="65">
        <v>-12.1951219512195</v>
      </c>
    </row>
    <row r="18" spans="1:4">
      <c r="A18" s="75" t="s">
        <v>382</v>
      </c>
      <c r="B18" s="51" t="s">
        <v>376</v>
      </c>
      <c r="C18" s="51">
        <v>256</v>
      </c>
      <c r="D18" s="65">
        <v>67.320261437908499</v>
      </c>
    </row>
    <row r="19" spans="1:4">
      <c r="A19" s="75" t="s">
        <v>383</v>
      </c>
      <c r="B19" s="51" t="s">
        <v>376</v>
      </c>
      <c r="C19" s="51">
        <v>332</v>
      </c>
      <c r="D19" s="65">
        <v>58.095238095238102</v>
      </c>
    </row>
    <row r="20" spans="1:4">
      <c r="A20" s="75" t="s">
        <v>384</v>
      </c>
      <c r="B20" s="51" t="s">
        <v>376</v>
      </c>
      <c r="C20" s="51">
        <v>32</v>
      </c>
      <c r="D20" s="65">
        <v>-5.8823529411764701</v>
      </c>
    </row>
    <row r="21" spans="1:4">
      <c r="A21" s="75" t="s">
        <v>385</v>
      </c>
      <c r="B21" s="51" t="s">
        <v>376</v>
      </c>
      <c r="C21" s="51">
        <v>20</v>
      </c>
      <c r="D21" s="65">
        <v>-35.4838709677419</v>
      </c>
    </row>
    <row r="22" spans="1:4">
      <c r="A22" s="67" t="s">
        <v>387</v>
      </c>
    </row>
  </sheetData>
  <mergeCells count="4">
    <mergeCell ref="A2:D2"/>
    <mergeCell ref="C4:D4"/>
    <mergeCell ref="A4:A5"/>
    <mergeCell ref="B4:B5"/>
  </mergeCells>
  <phoneticPr fontId="48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E34"/>
  <sheetViews>
    <sheetView tabSelected="1" workbookViewId="0">
      <selection activeCell="G9" sqref="G9"/>
    </sheetView>
  </sheetViews>
  <sheetFormatPr defaultColWidth="8" defaultRowHeight="15.6"/>
  <cols>
    <col min="1" max="1" width="30.3984375" style="274" customWidth="1"/>
    <col min="2" max="2" width="16" style="275" customWidth="1"/>
    <col min="3" max="3" width="14.796875" style="275" customWidth="1"/>
    <col min="4" max="4" width="16.3984375" style="276" customWidth="1"/>
    <col min="5" max="15" width="9" style="274" customWidth="1"/>
    <col min="16" max="111" width="8" style="274" customWidth="1"/>
    <col min="112" max="133" width="9" style="274" customWidth="1"/>
    <col min="134" max="16384" width="8" style="274"/>
  </cols>
  <sheetData>
    <row r="1" spans="1:5" ht="31.5" customHeight="1">
      <c r="A1" s="3" t="s">
        <v>31</v>
      </c>
      <c r="B1" s="3"/>
      <c r="C1" s="3"/>
      <c r="D1" s="3"/>
    </row>
    <row r="2" spans="1:5" ht="17.7" customHeight="1">
      <c r="A2" s="277"/>
      <c r="B2" s="277"/>
      <c r="C2" s="277"/>
      <c r="D2" s="278"/>
    </row>
    <row r="3" spans="1:5" s="273" customFormat="1" ht="36" customHeight="1">
      <c r="A3" s="279" t="s">
        <v>32</v>
      </c>
      <c r="B3" s="280" t="s">
        <v>33</v>
      </c>
      <c r="C3" s="281" t="s">
        <v>34</v>
      </c>
      <c r="D3" s="282" t="s">
        <v>35</v>
      </c>
    </row>
    <row r="4" spans="1:5" s="273" customFormat="1" ht="23.1" customHeight="1">
      <c r="A4" s="283" t="s">
        <v>36</v>
      </c>
      <c r="B4" s="284" t="s">
        <v>37</v>
      </c>
      <c r="C4" s="285">
        <v>4710.6661999999997</v>
      </c>
      <c r="D4" s="286">
        <v>5.36</v>
      </c>
      <c r="E4" s="295"/>
    </row>
    <row r="5" spans="1:5" s="273" customFormat="1" ht="23.1" customHeight="1">
      <c r="A5" s="283" t="s">
        <v>38</v>
      </c>
      <c r="B5" s="284" t="s">
        <v>37</v>
      </c>
      <c r="C5" s="285">
        <v>485.720136861409</v>
      </c>
      <c r="D5" s="286">
        <v>3.8</v>
      </c>
      <c r="E5" s="295"/>
    </row>
    <row r="6" spans="1:5" s="273" customFormat="1" ht="23.1" customHeight="1">
      <c r="A6" s="283" t="s">
        <v>39</v>
      </c>
      <c r="B6" s="284" t="s">
        <v>37</v>
      </c>
      <c r="C6" s="285">
        <v>1967.03382525962</v>
      </c>
      <c r="D6" s="286">
        <v>7.2</v>
      </c>
      <c r="E6" s="295"/>
    </row>
    <row r="7" spans="1:5" s="273" customFormat="1" ht="23.1" customHeight="1">
      <c r="A7" s="283" t="s">
        <v>40</v>
      </c>
      <c r="B7" s="284" t="s">
        <v>37</v>
      </c>
      <c r="C7" s="285">
        <v>2257.9122378789698</v>
      </c>
      <c r="D7" s="286">
        <v>4.2</v>
      </c>
      <c r="E7" s="295"/>
    </row>
    <row r="8" spans="1:5" s="273" customFormat="1" ht="23.1" customHeight="1">
      <c r="A8" s="287" t="s">
        <v>41</v>
      </c>
      <c r="B8" s="284" t="s">
        <v>37</v>
      </c>
      <c r="C8" s="285" t="s">
        <v>42</v>
      </c>
      <c r="D8" s="286">
        <v>8.3000000000000007</v>
      </c>
      <c r="E8" s="295"/>
    </row>
    <row r="9" spans="1:5" s="273" customFormat="1" ht="31.5" customHeight="1">
      <c r="A9" s="288" t="s">
        <v>43</v>
      </c>
      <c r="B9" s="284" t="s">
        <v>37</v>
      </c>
      <c r="C9" s="285">
        <v>457.09962000000002</v>
      </c>
      <c r="D9" s="286">
        <v>33.369999999999997</v>
      </c>
      <c r="E9" s="295"/>
    </row>
    <row r="10" spans="1:5" s="273" customFormat="1" ht="23.1" customHeight="1">
      <c r="A10" s="287" t="s">
        <v>44</v>
      </c>
      <c r="B10" s="284" t="s">
        <v>37</v>
      </c>
      <c r="C10" s="285" t="s">
        <v>42</v>
      </c>
      <c r="D10" s="289">
        <v>13.2</v>
      </c>
      <c r="E10" s="295"/>
    </row>
    <row r="11" spans="1:5" s="273" customFormat="1" ht="23.1" customHeight="1">
      <c r="A11" s="287" t="s">
        <v>45</v>
      </c>
      <c r="B11" s="284" t="s">
        <v>37</v>
      </c>
      <c r="C11" s="285" t="s">
        <v>42</v>
      </c>
      <c r="D11" s="286">
        <v>18.8</v>
      </c>
      <c r="E11" s="295"/>
    </row>
    <row r="12" spans="1:5" s="273" customFormat="1" ht="23.1" customHeight="1">
      <c r="A12" s="287" t="s">
        <v>46</v>
      </c>
      <c r="B12" s="284" t="s">
        <v>37</v>
      </c>
      <c r="C12" s="285" t="s">
        <v>42</v>
      </c>
      <c r="D12" s="286">
        <v>24.7</v>
      </c>
      <c r="E12" s="295"/>
    </row>
    <row r="13" spans="1:5" s="273" customFormat="1" ht="23.1" customHeight="1">
      <c r="A13" s="287" t="s">
        <v>47</v>
      </c>
      <c r="B13" s="284" t="s">
        <v>37</v>
      </c>
      <c r="C13" s="285">
        <v>204.69309999999999</v>
      </c>
      <c r="D13" s="286">
        <v>-13.53</v>
      </c>
      <c r="E13" s="295"/>
    </row>
    <row r="14" spans="1:5" s="273" customFormat="1" ht="23.1" customHeight="1">
      <c r="A14" s="287" t="s">
        <v>48</v>
      </c>
      <c r="B14" s="284" t="s">
        <v>49</v>
      </c>
      <c r="C14" s="285">
        <v>396.62880000000001</v>
      </c>
      <c r="D14" s="286">
        <v>-29.37</v>
      </c>
      <c r="E14" s="295"/>
    </row>
    <row r="15" spans="1:5" s="273" customFormat="1" ht="23.1" customHeight="1">
      <c r="A15" s="287" t="s">
        <v>50</v>
      </c>
      <c r="B15" s="284" t="s">
        <v>37</v>
      </c>
      <c r="C15" s="285">
        <v>206.7329</v>
      </c>
      <c r="D15" s="286">
        <v>-35.200000000000003</v>
      </c>
      <c r="E15" s="295"/>
    </row>
    <row r="16" spans="1:5" s="273" customFormat="1" ht="23.1" customHeight="1">
      <c r="A16" s="288" t="s">
        <v>51</v>
      </c>
      <c r="B16" s="284" t="s">
        <v>37</v>
      </c>
      <c r="C16" s="285">
        <v>1857.4072178092999</v>
      </c>
      <c r="D16" s="286">
        <v>2.7</v>
      </c>
      <c r="E16" s="295"/>
    </row>
    <row r="17" spans="1:5" s="273" customFormat="1" ht="23.1" customHeight="1">
      <c r="A17" s="288" t="s">
        <v>52</v>
      </c>
      <c r="B17" s="284" t="s">
        <v>37</v>
      </c>
      <c r="C17" s="285">
        <v>635.70515</v>
      </c>
      <c r="D17" s="286">
        <v>12.4</v>
      </c>
      <c r="E17" s="295"/>
    </row>
    <row r="18" spans="1:5" s="273" customFormat="1" ht="23.1" customHeight="1">
      <c r="A18" s="287" t="s">
        <v>53</v>
      </c>
      <c r="B18" s="284" t="s">
        <v>37</v>
      </c>
      <c r="C18" s="285">
        <v>736.46132494000005</v>
      </c>
      <c r="D18" s="286">
        <v>20.3</v>
      </c>
      <c r="E18" s="295"/>
    </row>
    <row r="19" spans="1:5" s="273" customFormat="1" ht="23.1" customHeight="1">
      <c r="A19" s="287" t="s">
        <v>54</v>
      </c>
      <c r="B19" s="284" t="s">
        <v>37</v>
      </c>
      <c r="C19" s="285">
        <v>325.01852616000002</v>
      </c>
      <c r="D19" s="286">
        <v>2.6</v>
      </c>
      <c r="E19" s="295"/>
    </row>
    <row r="20" spans="1:5" s="273" customFormat="1" ht="23.1" customHeight="1">
      <c r="A20" s="287" t="s">
        <v>55</v>
      </c>
      <c r="B20" s="284" t="s">
        <v>37</v>
      </c>
      <c r="C20" s="285">
        <v>411.44279877999998</v>
      </c>
      <c r="D20" s="286">
        <v>39.299999999999997</v>
      </c>
      <c r="E20" s="295"/>
    </row>
    <row r="21" spans="1:5" s="273" customFormat="1" ht="23.1" customHeight="1">
      <c r="A21" s="287" t="s">
        <v>56</v>
      </c>
      <c r="B21" s="284" t="s">
        <v>37</v>
      </c>
      <c r="C21" s="285">
        <v>1332.6</v>
      </c>
      <c r="D21" s="286" t="s">
        <v>42</v>
      </c>
      <c r="E21" s="295"/>
    </row>
    <row r="22" spans="1:5" s="273" customFormat="1" ht="23.1" customHeight="1">
      <c r="A22" s="290" t="s">
        <v>57</v>
      </c>
      <c r="B22" s="284" t="s">
        <v>58</v>
      </c>
      <c r="C22" s="291">
        <v>5522</v>
      </c>
      <c r="D22" s="286">
        <v>34.299999999999997</v>
      </c>
      <c r="E22" s="295"/>
    </row>
    <row r="23" spans="1:5" s="273" customFormat="1" ht="23.1" customHeight="1">
      <c r="A23" s="287" t="s">
        <v>59</v>
      </c>
      <c r="B23" s="284" t="s">
        <v>37</v>
      </c>
      <c r="C23" s="285">
        <v>332.13130000000001</v>
      </c>
      <c r="D23" s="286">
        <v>-8.6999999999999993</v>
      </c>
      <c r="E23" s="295"/>
    </row>
    <row r="24" spans="1:5" s="273" customFormat="1" ht="23.1" customHeight="1">
      <c r="A24" s="287" t="s">
        <v>60</v>
      </c>
      <c r="B24" s="284" t="s">
        <v>37</v>
      </c>
      <c r="C24" s="285">
        <v>185.03890000000001</v>
      </c>
      <c r="D24" s="286">
        <v>8.1</v>
      </c>
      <c r="E24" s="295"/>
    </row>
    <row r="25" spans="1:5" s="273" customFormat="1" ht="23.1" customHeight="1">
      <c r="A25" s="287" t="s">
        <v>61</v>
      </c>
      <c r="B25" s="284" t="s">
        <v>37</v>
      </c>
      <c r="C25" s="285">
        <v>570.4692</v>
      </c>
      <c r="D25" s="286">
        <v>6.6</v>
      </c>
      <c r="E25" s="295"/>
    </row>
    <row r="26" spans="1:5" s="273" customFormat="1" ht="23.1" customHeight="1">
      <c r="A26" s="287" t="s">
        <v>62</v>
      </c>
      <c r="B26" s="284" t="s">
        <v>37</v>
      </c>
      <c r="C26" s="285">
        <v>3735.3765947919001</v>
      </c>
      <c r="D26" s="286">
        <v>12.5740707929475</v>
      </c>
      <c r="E26" s="295"/>
    </row>
    <row r="27" spans="1:5" s="273" customFormat="1" ht="23.1" customHeight="1">
      <c r="A27" s="287" t="s">
        <v>63</v>
      </c>
      <c r="B27" s="284" t="s">
        <v>37</v>
      </c>
      <c r="C27" s="285">
        <v>2567.4685633218</v>
      </c>
      <c r="D27" s="286">
        <v>17.399999999999999</v>
      </c>
      <c r="E27" s="295"/>
    </row>
    <row r="28" spans="1:5" s="273" customFormat="1" ht="23.1" customHeight="1">
      <c r="A28" s="287" t="s">
        <v>64</v>
      </c>
      <c r="B28" s="284" t="s">
        <v>37</v>
      </c>
      <c r="C28" s="285">
        <v>3234.5743808778998</v>
      </c>
      <c r="D28" s="286">
        <v>13.8</v>
      </c>
      <c r="E28" s="295"/>
    </row>
    <row r="29" spans="1:5" s="273" customFormat="1" ht="23.1" customHeight="1">
      <c r="A29" s="287" t="s">
        <v>65</v>
      </c>
      <c r="B29" s="284" t="s">
        <v>7</v>
      </c>
      <c r="C29" s="292" t="s">
        <v>42</v>
      </c>
      <c r="D29" s="293">
        <v>101.29654533999999</v>
      </c>
      <c r="E29" s="295"/>
    </row>
    <row r="30" spans="1:5" s="273" customFormat="1" ht="23.1" customHeight="1">
      <c r="A30" s="287" t="s">
        <v>66</v>
      </c>
      <c r="B30" s="284" t="s">
        <v>67</v>
      </c>
      <c r="C30" s="294">
        <v>33285</v>
      </c>
      <c r="D30" s="293">
        <v>6.6</v>
      </c>
      <c r="E30" s="295"/>
    </row>
    <row r="31" spans="1:5" s="273" customFormat="1" ht="23.1" customHeight="1">
      <c r="A31" s="288" t="s">
        <v>68</v>
      </c>
      <c r="B31" s="284" t="s">
        <v>67</v>
      </c>
      <c r="C31" s="291">
        <v>42068</v>
      </c>
      <c r="D31" s="286">
        <v>5.7</v>
      </c>
      <c r="E31" s="295"/>
    </row>
    <row r="32" spans="1:5" s="273" customFormat="1" ht="23.1" customHeight="1">
      <c r="A32" s="288" t="s">
        <v>69</v>
      </c>
      <c r="B32" s="284" t="s">
        <v>67</v>
      </c>
      <c r="C32" s="291">
        <v>21661</v>
      </c>
      <c r="D32" s="286">
        <v>7.4</v>
      </c>
      <c r="E32" s="295"/>
    </row>
    <row r="33" spans="1:5" s="273" customFormat="1" ht="23.1" customHeight="1">
      <c r="A33" s="287" t="s">
        <v>70</v>
      </c>
      <c r="B33" s="284" t="s">
        <v>71</v>
      </c>
      <c r="C33" s="285">
        <v>186.09758099999999</v>
      </c>
      <c r="D33" s="286">
        <v>5.3</v>
      </c>
      <c r="E33" s="295"/>
    </row>
    <row r="34" spans="1:5" s="273" customFormat="1" ht="23.1" customHeight="1">
      <c r="A34" s="287" t="s">
        <v>72</v>
      </c>
      <c r="B34" s="284" t="s">
        <v>71</v>
      </c>
      <c r="C34" s="285">
        <v>94.988315999999998</v>
      </c>
      <c r="D34" s="286">
        <v>-1.7</v>
      </c>
      <c r="E34" s="295"/>
    </row>
  </sheetData>
  <mergeCells count="1">
    <mergeCell ref="A1:D1"/>
  </mergeCells>
  <phoneticPr fontId="48" type="noConversion"/>
  <pageMargins left="0.7" right="0.7" top="0.75" bottom="0.75" header="0.3" footer="0.3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00"/>
  </sheetPr>
  <dimension ref="A1:Q20"/>
  <sheetViews>
    <sheetView zoomScale="85" zoomScaleNormal="85" workbookViewId="0">
      <selection activeCell="E13" sqref="E13"/>
    </sheetView>
  </sheetViews>
  <sheetFormatPr defaultColWidth="9" defaultRowHeight="14.4"/>
  <cols>
    <col min="1" max="1" width="15.69921875" style="48" customWidth="1"/>
    <col min="2" max="17" width="12.59765625" style="48" customWidth="1"/>
    <col min="18" max="18" width="9" style="48"/>
    <col min="19" max="19" width="12.59765625" style="48"/>
    <col min="20" max="16384" width="9" style="48"/>
  </cols>
  <sheetData>
    <row r="1" spans="1:17" ht="30" customHeight="1">
      <c r="A1" s="331" t="s">
        <v>388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49"/>
    </row>
    <row r="2" spans="1:17" ht="15" customHeight="1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332"/>
      <c r="O2" s="332"/>
      <c r="P2" s="332"/>
      <c r="Q2" s="64"/>
    </row>
    <row r="3" spans="1:17" ht="24" customHeight="1">
      <c r="A3" s="328" t="s">
        <v>389</v>
      </c>
      <c r="B3" s="328" t="s">
        <v>6</v>
      </c>
      <c r="C3" s="328"/>
      <c r="D3" s="328"/>
      <c r="E3" s="328"/>
      <c r="F3" s="328" t="s">
        <v>390</v>
      </c>
      <c r="G3" s="328"/>
      <c r="H3" s="328"/>
      <c r="I3" s="328"/>
      <c r="J3" s="328" t="s">
        <v>391</v>
      </c>
      <c r="K3" s="328"/>
      <c r="L3" s="328"/>
      <c r="M3" s="328"/>
      <c r="N3" s="328" t="s">
        <v>392</v>
      </c>
      <c r="O3" s="328"/>
      <c r="P3" s="328"/>
      <c r="Q3" s="328"/>
    </row>
    <row r="4" spans="1:17" ht="37.049999999999997" customHeight="1">
      <c r="A4" s="328"/>
      <c r="B4" s="52" t="s">
        <v>393</v>
      </c>
      <c r="C4" s="53" t="s">
        <v>394</v>
      </c>
      <c r="D4" s="52" t="s">
        <v>395</v>
      </c>
      <c r="E4" s="53" t="s">
        <v>394</v>
      </c>
      <c r="F4" s="52" t="s">
        <v>393</v>
      </c>
      <c r="G4" s="53" t="s">
        <v>394</v>
      </c>
      <c r="H4" s="52" t="s">
        <v>395</v>
      </c>
      <c r="I4" s="53" t="s">
        <v>394</v>
      </c>
      <c r="J4" s="52" t="s">
        <v>393</v>
      </c>
      <c r="K4" s="53" t="s">
        <v>394</v>
      </c>
      <c r="L4" s="52" t="s">
        <v>395</v>
      </c>
      <c r="M4" s="53" t="s">
        <v>394</v>
      </c>
      <c r="N4" s="52" t="s">
        <v>393</v>
      </c>
      <c r="O4" s="53" t="s">
        <v>394</v>
      </c>
      <c r="P4" s="52" t="s">
        <v>395</v>
      </c>
      <c r="Q4" s="53" t="s">
        <v>394</v>
      </c>
    </row>
    <row r="5" spans="1:17" ht="24" customHeight="1">
      <c r="A5" s="51" t="s">
        <v>396</v>
      </c>
      <c r="B5" s="54">
        <v>4710.6661999999997</v>
      </c>
      <c r="C5" s="54" t="s">
        <v>311</v>
      </c>
      <c r="D5" s="55">
        <v>5.4</v>
      </c>
      <c r="E5" s="54" t="s">
        <v>311</v>
      </c>
      <c r="F5" s="54">
        <f>[11]四季度!$E5/10000</f>
        <v>485.72013686140895</v>
      </c>
      <c r="G5" s="54" t="s">
        <v>311</v>
      </c>
      <c r="H5" s="60">
        <v>3.8</v>
      </c>
      <c r="I5" s="54" t="s">
        <v>311</v>
      </c>
      <c r="J5" s="62">
        <f>[11]四季度!$G5/10000</f>
        <v>1967.03382525962</v>
      </c>
      <c r="K5" s="54" t="s">
        <v>311</v>
      </c>
      <c r="L5" s="60">
        <v>7.2</v>
      </c>
      <c r="M5" s="54" t="s">
        <v>311</v>
      </c>
      <c r="N5" s="62">
        <f>[11]四季度!$I5/10000</f>
        <v>2257.9122378789702</v>
      </c>
      <c r="O5" s="54" t="s">
        <v>311</v>
      </c>
      <c r="P5" s="65">
        <v>4.2</v>
      </c>
      <c r="Q5" s="54" t="s">
        <v>311</v>
      </c>
    </row>
    <row r="6" spans="1:17" ht="24" customHeight="1">
      <c r="A6" s="51" t="s">
        <v>397</v>
      </c>
      <c r="B6" s="54">
        <v>777.536509322901</v>
      </c>
      <c r="C6" s="56">
        <f>RANK(B6,$B$6:$B$18)</f>
        <v>1</v>
      </c>
      <c r="D6" s="55">
        <v>5.7</v>
      </c>
      <c r="E6" s="56">
        <f>RANK(D6,$D$6:$D$18)</f>
        <v>7</v>
      </c>
      <c r="F6" s="54">
        <f>[11]四季度!$E6/10000</f>
        <v>7.0933070476464097</v>
      </c>
      <c r="G6" s="56">
        <f>RANK(F6,$F$6:$F$17)</f>
        <v>11</v>
      </c>
      <c r="H6" s="60">
        <v>3.7</v>
      </c>
      <c r="I6" s="56">
        <f>RANK(H6,$H$6:$H$17)</f>
        <v>8</v>
      </c>
      <c r="J6" s="62">
        <f>[11]四季度!$G6/10000</f>
        <v>168.34503780290601</v>
      </c>
      <c r="K6" s="63">
        <f>RANK(J6,$J$6:$J$18)</f>
        <v>5</v>
      </c>
      <c r="L6" s="60">
        <v>5</v>
      </c>
      <c r="M6" s="56">
        <f>RANK(L6,$L$6:$L$18)</f>
        <v>12</v>
      </c>
      <c r="N6" s="62">
        <f>[11]四季度!$I6/10000</f>
        <v>602.098164472348</v>
      </c>
      <c r="O6" s="63">
        <f>RANK(N6,$N$6:$N$18)</f>
        <v>1</v>
      </c>
      <c r="P6" s="65">
        <v>6.1</v>
      </c>
      <c r="Q6" s="56">
        <f>RANK(P6,$P$6:$P$18)</f>
        <v>1</v>
      </c>
    </row>
    <row r="7" spans="1:17" ht="24" customHeight="1">
      <c r="A7" s="51" t="s">
        <v>398</v>
      </c>
      <c r="B7" s="54">
        <v>346.016809670101</v>
      </c>
      <c r="C7" s="56">
        <f t="shared" ref="C7:C18" si="0">RANK(B7,$B$6:$B$18)</f>
        <v>8</v>
      </c>
      <c r="D7" s="57">
        <v>5.7</v>
      </c>
      <c r="E7" s="56">
        <f t="shared" ref="E7:E18" si="1">RANK(D7,$D$6:$D$18)</f>
        <v>7</v>
      </c>
      <c r="F7" s="54">
        <f>[11]四季度!$E7/10000</f>
        <v>12.763279498160099</v>
      </c>
      <c r="G7" s="56">
        <f t="shared" ref="G7:G17" si="2">RANK(F7,$F$6:$F$17)</f>
        <v>9</v>
      </c>
      <c r="H7" s="61">
        <v>3.5</v>
      </c>
      <c r="I7" s="56">
        <f t="shared" ref="I7:I17" si="3">RANK(H7,$H$6:$H$17)</f>
        <v>12</v>
      </c>
      <c r="J7" s="62">
        <f>[11]四季度!$G7/10000</f>
        <v>214.95882036155203</v>
      </c>
      <c r="K7" s="63">
        <f t="shared" ref="K7:K18" si="4">RANK(J7,$J$6:$J$18)</f>
        <v>3</v>
      </c>
      <c r="L7" s="60">
        <v>6.5</v>
      </c>
      <c r="M7" s="56">
        <f t="shared" ref="M7:M18" si="5">RANK(L7,$L$6:$L$18)</f>
        <v>7</v>
      </c>
      <c r="N7" s="62">
        <f>[11]四季度!$I7/10000</f>
        <v>118.29470981038899</v>
      </c>
      <c r="O7" s="63">
        <f t="shared" ref="O7:O18" si="6">RANK(N7,$N$6:$N$18)</f>
        <v>10</v>
      </c>
      <c r="P7" s="65">
        <v>3.6</v>
      </c>
      <c r="Q7" s="56">
        <f t="shared" ref="Q7:Q18" si="7">RANK(P7,$P$6:$P$18)</f>
        <v>12</v>
      </c>
    </row>
    <row r="8" spans="1:17" ht="24" customHeight="1">
      <c r="A8" s="51" t="s">
        <v>399</v>
      </c>
      <c r="B8" s="54">
        <v>190.01266601758601</v>
      </c>
      <c r="C8" s="56">
        <f t="shared" si="0"/>
        <v>11</v>
      </c>
      <c r="D8" s="57">
        <v>4.9000000000000004</v>
      </c>
      <c r="E8" s="56">
        <f t="shared" si="1"/>
        <v>11</v>
      </c>
      <c r="F8" s="54">
        <f>[11]四季度!$E8/10000</f>
        <v>39.039048001879401</v>
      </c>
      <c r="G8" s="56">
        <f t="shared" si="2"/>
        <v>7</v>
      </c>
      <c r="H8" s="60">
        <v>4</v>
      </c>
      <c r="I8" s="56">
        <f t="shared" si="3"/>
        <v>4</v>
      </c>
      <c r="J8" s="62">
        <f>[11]四季度!$G8/10000</f>
        <v>60.289298880186806</v>
      </c>
      <c r="K8" s="63">
        <f t="shared" si="4"/>
        <v>11</v>
      </c>
      <c r="L8" s="60">
        <v>4</v>
      </c>
      <c r="M8" s="56">
        <f t="shared" si="5"/>
        <v>13</v>
      </c>
      <c r="N8" s="62">
        <f>[11]四季度!$I8/10000</f>
        <v>90.6843191355198</v>
      </c>
      <c r="O8" s="63">
        <f t="shared" si="6"/>
        <v>11</v>
      </c>
      <c r="P8" s="65">
        <v>5.5</v>
      </c>
      <c r="Q8" s="56">
        <f t="shared" si="7"/>
        <v>2</v>
      </c>
    </row>
    <row r="9" spans="1:17" ht="24" customHeight="1">
      <c r="A9" s="51" t="s">
        <v>400</v>
      </c>
      <c r="B9" s="54">
        <v>404.68940917427602</v>
      </c>
      <c r="C9" s="56">
        <f t="shared" si="0"/>
        <v>4</v>
      </c>
      <c r="D9" s="57">
        <v>5</v>
      </c>
      <c r="E9" s="56">
        <f t="shared" si="1"/>
        <v>10</v>
      </c>
      <c r="F9" s="54">
        <f>[11]四季度!$E13/10000</f>
        <v>72.809570399229301</v>
      </c>
      <c r="G9" s="56">
        <f t="shared" si="2"/>
        <v>3</v>
      </c>
      <c r="H9" s="60">
        <v>3.9</v>
      </c>
      <c r="I9" s="56">
        <f t="shared" si="3"/>
        <v>6</v>
      </c>
      <c r="J9" s="62">
        <f>[11]四季度!$G13/10000</f>
        <v>163.509354599517</v>
      </c>
      <c r="K9" s="63">
        <f t="shared" si="4"/>
        <v>6</v>
      </c>
      <c r="L9" s="60">
        <v>5.4</v>
      </c>
      <c r="M9" s="56">
        <f t="shared" si="5"/>
        <v>9</v>
      </c>
      <c r="N9" s="62">
        <f>[11]四季度!$I13/10000</f>
        <v>168.37048417553001</v>
      </c>
      <c r="O9" s="63">
        <f t="shared" si="6"/>
        <v>6</v>
      </c>
      <c r="P9" s="65">
        <v>4.7</v>
      </c>
      <c r="Q9" s="56">
        <f t="shared" si="7"/>
        <v>5</v>
      </c>
    </row>
    <row r="10" spans="1:17" ht="24" customHeight="1">
      <c r="A10" s="51" t="s">
        <v>401</v>
      </c>
      <c r="B10" s="54">
        <v>417.41115729279198</v>
      </c>
      <c r="C10" s="56">
        <f t="shared" si="0"/>
        <v>3</v>
      </c>
      <c r="D10" s="57">
        <v>5.0999999999999996</v>
      </c>
      <c r="E10" s="56">
        <f t="shared" si="1"/>
        <v>9</v>
      </c>
      <c r="F10" s="54">
        <f>[11]四季度!$E14/10000</f>
        <v>98.209535481499401</v>
      </c>
      <c r="G10" s="56">
        <f t="shared" si="2"/>
        <v>1</v>
      </c>
      <c r="H10" s="60">
        <v>4.3</v>
      </c>
      <c r="I10" s="56">
        <f t="shared" si="3"/>
        <v>1</v>
      </c>
      <c r="J10" s="62">
        <f>[11]四季度!$G14/10000</f>
        <v>132.18837969239001</v>
      </c>
      <c r="K10" s="63">
        <f t="shared" si="4"/>
        <v>10</v>
      </c>
      <c r="L10" s="60">
        <v>5.5</v>
      </c>
      <c r="M10" s="56">
        <f t="shared" si="5"/>
        <v>8</v>
      </c>
      <c r="N10" s="62">
        <f>[11]四季度!$I14/10000</f>
        <v>187.01324211890199</v>
      </c>
      <c r="O10" s="63">
        <f t="shared" si="6"/>
        <v>3</v>
      </c>
      <c r="P10" s="65">
        <v>4.8</v>
      </c>
      <c r="Q10" s="56">
        <f t="shared" si="7"/>
        <v>4</v>
      </c>
    </row>
    <row r="11" spans="1:17" ht="24" customHeight="1">
      <c r="A11" s="51" t="s">
        <v>402</v>
      </c>
      <c r="B11" s="54">
        <v>401.44030698624499</v>
      </c>
      <c r="C11" s="56">
        <f t="shared" si="0"/>
        <v>6</v>
      </c>
      <c r="D11" s="57">
        <v>6.5</v>
      </c>
      <c r="E11" s="56">
        <f t="shared" si="1"/>
        <v>3</v>
      </c>
      <c r="F11" s="54">
        <f>[11]四季度!$E15/10000</f>
        <v>76.009544832898897</v>
      </c>
      <c r="G11" s="56">
        <f t="shared" si="2"/>
        <v>2</v>
      </c>
      <c r="H11" s="60">
        <v>4</v>
      </c>
      <c r="I11" s="56">
        <f t="shared" si="3"/>
        <v>4</v>
      </c>
      <c r="J11" s="62">
        <f>[11]四季度!$G15/10000</f>
        <v>155.56818633260201</v>
      </c>
      <c r="K11" s="63">
        <f t="shared" si="4"/>
        <v>7</v>
      </c>
      <c r="L11" s="60">
        <v>7.6</v>
      </c>
      <c r="M11" s="56">
        <f t="shared" si="5"/>
        <v>3</v>
      </c>
      <c r="N11" s="62">
        <f>[11]四季度!$I15/10000</f>
        <v>169.86257582074398</v>
      </c>
      <c r="O11" s="63">
        <f t="shared" si="6"/>
        <v>5</v>
      </c>
      <c r="P11" s="65">
        <v>4.5</v>
      </c>
      <c r="Q11" s="56">
        <f t="shared" si="7"/>
        <v>8</v>
      </c>
    </row>
    <row r="12" spans="1:17" ht="24" customHeight="1">
      <c r="A12" s="51" t="s">
        <v>403</v>
      </c>
      <c r="B12" s="54">
        <v>385.42320941003402</v>
      </c>
      <c r="C12" s="56">
        <f t="shared" si="0"/>
        <v>7</v>
      </c>
      <c r="D12" s="57">
        <v>6</v>
      </c>
      <c r="E12" s="56">
        <f t="shared" si="1"/>
        <v>4</v>
      </c>
      <c r="F12" s="54">
        <f>[11]四季度!$E16/10000</f>
        <v>62.7605235117041</v>
      </c>
      <c r="G12" s="56">
        <f t="shared" si="2"/>
        <v>4</v>
      </c>
      <c r="H12" s="60">
        <v>4.0999999999999996</v>
      </c>
      <c r="I12" s="56">
        <f t="shared" si="3"/>
        <v>2</v>
      </c>
      <c r="J12" s="62">
        <f>[11]四季度!$G16/10000</f>
        <v>143.722455912155</v>
      </c>
      <c r="K12" s="63">
        <f t="shared" si="4"/>
        <v>8</v>
      </c>
      <c r="L12" s="60">
        <v>7.3</v>
      </c>
      <c r="M12" s="56">
        <f t="shared" si="5"/>
        <v>4</v>
      </c>
      <c r="N12" s="62">
        <f>[11]四季度!$I16/10000</f>
        <v>178.94022998617501</v>
      </c>
      <c r="O12" s="63">
        <f t="shared" si="6"/>
        <v>4</v>
      </c>
      <c r="P12" s="65">
        <v>4.3</v>
      </c>
      <c r="Q12" s="56">
        <f t="shared" si="7"/>
        <v>10</v>
      </c>
    </row>
    <row r="13" spans="1:17" ht="24" customHeight="1">
      <c r="A13" s="51" t="s">
        <v>404</v>
      </c>
      <c r="B13" s="54">
        <v>490.70667289250599</v>
      </c>
      <c r="C13" s="56">
        <f t="shared" si="0"/>
        <v>2</v>
      </c>
      <c r="D13" s="57">
        <v>6</v>
      </c>
      <c r="E13" s="56">
        <f t="shared" si="1"/>
        <v>4</v>
      </c>
      <c r="F13" s="54">
        <f>[11]四季度!$E17/10000</f>
        <v>50.842241951846802</v>
      </c>
      <c r="G13" s="56">
        <f t="shared" si="2"/>
        <v>5</v>
      </c>
      <c r="H13" s="60">
        <v>3.8</v>
      </c>
      <c r="I13" s="56">
        <f t="shared" si="3"/>
        <v>7</v>
      </c>
      <c r="J13" s="62">
        <f>[11]四季度!$G17/10000</f>
        <v>209.92433005186999</v>
      </c>
      <c r="K13" s="63">
        <f t="shared" si="4"/>
        <v>4</v>
      </c>
      <c r="L13" s="60">
        <v>7.1</v>
      </c>
      <c r="M13" s="56">
        <f t="shared" si="5"/>
        <v>6</v>
      </c>
      <c r="N13" s="62">
        <f>[11]四季度!$I17/10000</f>
        <v>229.94010088879</v>
      </c>
      <c r="O13" s="63">
        <f t="shared" si="6"/>
        <v>2</v>
      </c>
      <c r="P13" s="65">
        <v>4.4000000000000004</v>
      </c>
      <c r="Q13" s="56">
        <f t="shared" si="7"/>
        <v>9</v>
      </c>
    </row>
    <row r="14" spans="1:17" ht="24" customHeight="1">
      <c r="A14" s="51" t="s">
        <v>405</v>
      </c>
      <c r="B14" s="54">
        <v>332.40715731176903</v>
      </c>
      <c r="C14" s="56">
        <f t="shared" si="0"/>
        <v>9</v>
      </c>
      <c r="D14" s="57">
        <v>6</v>
      </c>
      <c r="E14" s="56">
        <f t="shared" si="1"/>
        <v>4</v>
      </c>
      <c r="F14" s="54">
        <f>[11]四季度!$E18/10000</f>
        <v>43.3126522063449</v>
      </c>
      <c r="G14" s="56">
        <f t="shared" si="2"/>
        <v>6</v>
      </c>
      <c r="H14" s="60">
        <v>3.7</v>
      </c>
      <c r="I14" s="56">
        <f t="shared" si="3"/>
        <v>8</v>
      </c>
      <c r="J14" s="62">
        <f>[11]四季度!$G18/10000</f>
        <v>133.51448609412799</v>
      </c>
      <c r="K14" s="63">
        <f t="shared" si="4"/>
        <v>9</v>
      </c>
      <c r="L14" s="60">
        <v>7.2</v>
      </c>
      <c r="M14" s="56">
        <f t="shared" si="5"/>
        <v>5</v>
      </c>
      <c r="N14" s="62">
        <f>[11]四季度!$I18/10000</f>
        <v>155.580019011296</v>
      </c>
      <c r="O14" s="63">
        <f t="shared" si="6"/>
        <v>7</v>
      </c>
      <c r="P14" s="66">
        <v>4.5999999999999996</v>
      </c>
      <c r="Q14" s="56">
        <f t="shared" si="7"/>
        <v>6</v>
      </c>
    </row>
    <row r="15" spans="1:17" ht="24" customHeight="1">
      <c r="A15" s="51" t="s">
        <v>406</v>
      </c>
      <c r="B15" s="54">
        <v>402.12385981550301</v>
      </c>
      <c r="C15" s="56">
        <f t="shared" si="0"/>
        <v>5</v>
      </c>
      <c r="D15" s="55">
        <v>8.6</v>
      </c>
      <c r="E15" s="56">
        <f t="shared" si="1"/>
        <v>2</v>
      </c>
      <c r="F15" s="54">
        <f>[11]四季度!$E9/10000</f>
        <v>7.3459252240414497</v>
      </c>
      <c r="G15" s="56">
        <f t="shared" si="2"/>
        <v>10</v>
      </c>
      <c r="H15" s="60">
        <v>3.6</v>
      </c>
      <c r="I15" s="56">
        <f t="shared" si="3"/>
        <v>10</v>
      </c>
      <c r="J15" s="62">
        <f>[11]四季度!$G9/10000</f>
        <v>241.22797389121499</v>
      </c>
      <c r="K15" s="63">
        <f t="shared" si="4"/>
        <v>2</v>
      </c>
      <c r="L15" s="60">
        <v>15.7</v>
      </c>
      <c r="M15" s="56">
        <f t="shared" si="5"/>
        <v>2</v>
      </c>
      <c r="N15" s="62">
        <f>[11]四季度!$I9/10000</f>
        <v>153.549960700247</v>
      </c>
      <c r="O15" s="63">
        <f t="shared" si="6"/>
        <v>8</v>
      </c>
      <c r="P15" s="66">
        <v>1</v>
      </c>
      <c r="Q15" s="56">
        <f t="shared" si="7"/>
        <v>13</v>
      </c>
    </row>
    <row r="16" spans="1:17" ht="24" customHeight="1">
      <c r="A16" s="51" t="s">
        <v>407</v>
      </c>
      <c r="B16" s="54">
        <v>135.921233692242</v>
      </c>
      <c r="C16" s="56">
        <f t="shared" si="0"/>
        <v>12</v>
      </c>
      <c r="D16" s="55">
        <v>4.8</v>
      </c>
      <c r="E16" s="56">
        <f t="shared" si="1"/>
        <v>12</v>
      </c>
      <c r="F16" s="54">
        <f>[11]四季度!$E10/10000</f>
        <v>0.73900251215967405</v>
      </c>
      <c r="G16" s="56">
        <f t="shared" si="2"/>
        <v>12</v>
      </c>
      <c r="H16" s="60">
        <v>3.6</v>
      </c>
      <c r="I16" s="56">
        <f t="shared" si="3"/>
        <v>10</v>
      </c>
      <c r="J16" s="62">
        <f>[11]四季度!$G10/10000</f>
        <v>8.3544255338774907</v>
      </c>
      <c r="K16" s="63">
        <f t="shared" si="4"/>
        <v>13</v>
      </c>
      <c r="L16" s="60">
        <v>5.3</v>
      </c>
      <c r="M16" s="56">
        <f t="shared" si="5"/>
        <v>10</v>
      </c>
      <c r="N16" s="62">
        <f>[11]四季度!$I10/10000</f>
        <v>126.82780564620499</v>
      </c>
      <c r="O16" s="63">
        <f t="shared" si="6"/>
        <v>9</v>
      </c>
      <c r="P16" s="65">
        <v>5</v>
      </c>
      <c r="Q16" s="56">
        <f t="shared" si="7"/>
        <v>3</v>
      </c>
    </row>
    <row r="17" spans="1:17" ht="24" customHeight="1">
      <c r="A17" s="51" t="s">
        <v>408</v>
      </c>
      <c r="B17" s="54">
        <v>104.468192258328</v>
      </c>
      <c r="C17" s="56">
        <f t="shared" si="0"/>
        <v>13</v>
      </c>
      <c r="D17" s="58">
        <v>4.7</v>
      </c>
      <c r="E17" s="56">
        <f t="shared" si="1"/>
        <v>13</v>
      </c>
      <c r="F17" s="54">
        <f>[11]四季度!$E11/10000</f>
        <v>14.795506193997999</v>
      </c>
      <c r="G17" s="56">
        <f t="shared" si="2"/>
        <v>8</v>
      </c>
      <c r="H17" s="60">
        <v>4.0999999999999996</v>
      </c>
      <c r="I17" s="56">
        <f t="shared" si="3"/>
        <v>2</v>
      </c>
      <c r="J17" s="62">
        <f>[11]四季度!$G11/10000</f>
        <v>53.453737234673405</v>
      </c>
      <c r="K17" s="63">
        <f t="shared" si="4"/>
        <v>12</v>
      </c>
      <c r="L17" s="60">
        <v>5.0999999999999996</v>
      </c>
      <c r="M17" s="56">
        <f t="shared" si="5"/>
        <v>11</v>
      </c>
      <c r="N17" s="62">
        <f>[11]四季度!$I11/10000</f>
        <v>36.218948829656298</v>
      </c>
      <c r="O17" s="63">
        <f t="shared" si="6"/>
        <v>13</v>
      </c>
      <c r="P17" s="65">
        <v>4.5999999999999996</v>
      </c>
      <c r="Q17" s="56">
        <f t="shared" si="7"/>
        <v>6</v>
      </c>
    </row>
    <row r="18" spans="1:17" ht="24" customHeight="1">
      <c r="A18" s="51" t="s">
        <v>409</v>
      </c>
      <c r="B18" s="54">
        <v>322.50900149157599</v>
      </c>
      <c r="C18" s="56">
        <f t="shared" si="0"/>
        <v>10</v>
      </c>
      <c r="D18" s="58">
        <v>15.8</v>
      </c>
      <c r="E18" s="56">
        <f t="shared" si="1"/>
        <v>1</v>
      </c>
      <c r="F18" s="58" t="s">
        <v>410</v>
      </c>
      <c r="G18" s="58" t="s">
        <v>410</v>
      </c>
      <c r="H18" s="58" t="s">
        <v>410</v>
      </c>
      <c r="I18" s="58" t="s">
        <v>410</v>
      </c>
      <c r="J18" s="62">
        <f>[11]四季度!$G12/10000</f>
        <v>281.977338872551</v>
      </c>
      <c r="K18" s="63">
        <f t="shared" si="4"/>
        <v>1</v>
      </c>
      <c r="L18" s="60">
        <v>18</v>
      </c>
      <c r="M18" s="56">
        <f t="shared" si="5"/>
        <v>1</v>
      </c>
      <c r="N18" s="62">
        <f>[11]四季度!$I12/10000</f>
        <v>40.531662619024402</v>
      </c>
      <c r="O18" s="63">
        <f t="shared" si="6"/>
        <v>12</v>
      </c>
      <c r="P18" s="65">
        <v>3.9</v>
      </c>
      <c r="Q18" s="56">
        <f t="shared" si="7"/>
        <v>11</v>
      </c>
    </row>
    <row r="19" spans="1:17" ht="15.6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17" ht="15.6">
      <c r="A20" s="333"/>
      <c r="B20" s="333"/>
      <c r="C20" s="333"/>
      <c r="D20" s="333"/>
      <c r="E20" s="333"/>
      <c r="F20" s="333"/>
      <c r="G20" s="333"/>
      <c r="H20" s="333"/>
      <c r="I20" s="333"/>
      <c r="J20" s="333"/>
      <c r="K20" s="333"/>
      <c r="L20" s="333"/>
      <c r="M20" s="333"/>
      <c r="N20" s="333"/>
      <c r="O20" s="333"/>
      <c r="P20" s="333"/>
      <c r="Q20" s="59"/>
    </row>
  </sheetData>
  <mergeCells count="8">
    <mergeCell ref="A20:P20"/>
    <mergeCell ref="A3:A4"/>
    <mergeCell ref="A1:P1"/>
    <mergeCell ref="N2:P2"/>
    <mergeCell ref="B3:E3"/>
    <mergeCell ref="F3:I3"/>
    <mergeCell ref="J3:M3"/>
    <mergeCell ref="N3:Q3"/>
  </mergeCells>
  <phoneticPr fontId="48" type="noConversion"/>
  <pageMargins left="0.7" right="0.7" top="0.75" bottom="0.75" header="0.3" footer="0.3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FF00"/>
    <pageSetUpPr fitToPage="1"/>
  </sheetPr>
  <dimension ref="A1:AS45"/>
  <sheetViews>
    <sheetView zoomScale="70" zoomScaleNormal="70" workbookViewId="0">
      <pane xSplit="1" topLeftCell="B1" activePane="topRight" state="frozen"/>
      <selection pane="topRight" activeCell="V24" sqref="V24"/>
    </sheetView>
  </sheetViews>
  <sheetFormatPr defaultColWidth="8" defaultRowHeight="15.6"/>
  <cols>
    <col min="1" max="1" width="15" style="6" customWidth="1"/>
    <col min="2" max="3" width="12" style="6" customWidth="1"/>
    <col min="4" max="4" width="11.19921875" style="6" customWidth="1"/>
    <col min="5" max="9" width="11.296875" style="6" customWidth="1"/>
    <col min="10" max="11" width="12.8984375" style="7" customWidth="1"/>
    <col min="12" max="13" width="9.796875" style="8" customWidth="1"/>
    <col min="14" max="14" width="11.19921875" style="8" customWidth="1"/>
    <col min="15" max="15" width="10.8984375" style="8" customWidth="1"/>
    <col min="16" max="16" width="13.8984375" style="9" customWidth="1"/>
    <col min="17" max="17" width="11.19921875" style="9" customWidth="1"/>
    <col min="18" max="18" width="10.09765625" style="8" customWidth="1"/>
    <col min="19" max="19" width="9.09765625" style="8" customWidth="1"/>
    <col min="20" max="21" width="12.69921875" style="9" customWidth="1"/>
    <col min="22" max="22" width="9.3984375" style="8" customWidth="1"/>
    <col min="23" max="23" width="7.3984375" style="8" customWidth="1"/>
    <col min="24" max="25" width="12.296875" style="9" customWidth="1"/>
    <col min="26" max="26" width="8.59765625" style="8" customWidth="1"/>
    <col min="27" max="27" width="8.3984375" style="8" customWidth="1"/>
    <col min="28" max="28" width="11.796875" style="8" customWidth="1"/>
    <col min="29" max="29" width="11.3984375" style="8" customWidth="1"/>
    <col min="30" max="30" width="12.8984375" style="8" customWidth="1"/>
    <col min="31" max="31" width="14.59765625" style="8" customWidth="1"/>
    <col min="32" max="33" width="12.69921875" style="8" customWidth="1"/>
    <col min="34" max="34" width="12.296875" style="8" customWidth="1"/>
    <col min="35" max="35" width="10.59765625" style="8" customWidth="1"/>
    <col min="36" max="37" width="10.796875" customWidth="1"/>
    <col min="38" max="38" width="10.19921875" customWidth="1"/>
    <col min="39" max="39" width="10" customWidth="1"/>
    <col min="40" max="41" width="10.796875" customWidth="1"/>
    <col min="42" max="42" width="10.8984375" customWidth="1"/>
    <col min="43" max="43" width="10.3984375" customWidth="1"/>
    <col min="44" max="44" width="11.19921875" customWidth="1"/>
    <col min="45" max="45" width="14.296875" customWidth="1"/>
  </cols>
  <sheetData>
    <row r="1" spans="1:45" ht="28.05" customHeight="1"/>
    <row r="2" spans="1:45" ht="33" customHeight="1">
      <c r="A2" s="334" t="s">
        <v>411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334"/>
      <c r="O2" s="334"/>
      <c r="P2" s="334"/>
      <c r="Q2" s="334"/>
      <c r="R2" s="334"/>
      <c r="S2" s="334"/>
      <c r="T2" s="334"/>
      <c r="U2" s="334"/>
      <c r="V2" s="334"/>
      <c r="W2" s="334"/>
      <c r="X2" s="334"/>
      <c r="Y2" s="334"/>
      <c r="Z2" s="334"/>
      <c r="AA2" s="334"/>
      <c r="AB2" s="334"/>
      <c r="AC2" s="334"/>
      <c r="AD2" s="334"/>
      <c r="AE2" s="334"/>
      <c r="AF2" s="334"/>
      <c r="AG2" s="334"/>
      <c r="AH2" s="334"/>
      <c r="AI2" s="334"/>
      <c r="AJ2" s="334"/>
      <c r="AK2" s="334"/>
      <c r="AL2" s="334"/>
      <c r="AM2" s="334"/>
      <c r="AN2" s="334"/>
      <c r="AO2" s="334"/>
      <c r="AP2" s="334"/>
      <c r="AQ2" s="334"/>
      <c r="AR2" s="334"/>
      <c r="AS2" s="334"/>
    </row>
    <row r="3" spans="1:45" s="4" customFormat="1" ht="26.25" customHeight="1">
      <c r="A3" s="340"/>
      <c r="B3" s="342" t="s">
        <v>412</v>
      </c>
      <c r="C3" s="342"/>
      <c r="D3" s="342"/>
      <c r="E3" s="342"/>
      <c r="F3" s="343" t="s">
        <v>413</v>
      </c>
      <c r="G3" s="347"/>
      <c r="H3" s="347"/>
      <c r="I3" s="344"/>
      <c r="J3" s="341" t="s">
        <v>414</v>
      </c>
      <c r="K3" s="341"/>
      <c r="L3" s="342" t="s">
        <v>44</v>
      </c>
      <c r="M3" s="337"/>
      <c r="N3" s="335"/>
      <c r="O3" s="336"/>
      <c r="P3" s="342" t="s">
        <v>51</v>
      </c>
      <c r="Q3" s="342"/>
      <c r="R3" s="342"/>
      <c r="S3" s="342"/>
      <c r="T3" s="342" t="s">
        <v>415</v>
      </c>
      <c r="U3" s="342"/>
      <c r="V3" s="342"/>
      <c r="W3" s="342"/>
      <c r="X3" s="342" t="s">
        <v>416</v>
      </c>
      <c r="Y3" s="342"/>
      <c r="Z3" s="342"/>
      <c r="AA3" s="342"/>
      <c r="AB3" s="343" t="s">
        <v>48</v>
      </c>
      <c r="AC3" s="347"/>
      <c r="AD3" s="347"/>
      <c r="AE3" s="344"/>
      <c r="AF3" s="343" t="s">
        <v>417</v>
      </c>
      <c r="AG3" s="347"/>
      <c r="AH3" s="347"/>
      <c r="AI3" s="344"/>
      <c r="AJ3" s="349" t="s">
        <v>68</v>
      </c>
      <c r="AK3" s="349"/>
      <c r="AL3" s="349"/>
      <c r="AM3" s="349"/>
      <c r="AN3" s="349" t="s">
        <v>69</v>
      </c>
      <c r="AO3" s="349"/>
      <c r="AP3" s="349"/>
      <c r="AQ3" s="349"/>
      <c r="AR3" s="343" t="s">
        <v>418</v>
      </c>
      <c r="AS3" s="344"/>
    </row>
    <row r="4" spans="1:45" s="4" customFormat="1" ht="32.700000000000003" customHeight="1">
      <c r="A4" s="340"/>
      <c r="B4" s="342"/>
      <c r="C4" s="342"/>
      <c r="D4" s="342"/>
      <c r="E4" s="342"/>
      <c r="F4" s="345"/>
      <c r="G4" s="348"/>
      <c r="H4" s="348"/>
      <c r="I4" s="346"/>
      <c r="J4" s="341"/>
      <c r="K4" s="341"/>
      <c r="L4" s="342"/>
      <c r="M4" s="337"/>
      <c r="N4" s="337" t="s">
        <v>419</v>
      </c>
      <c r="O4" s="338"/>
      <c r="P4" s="342"/>
      <c r="Q4" s="342"/>
      <c r="R4" s="342"/>
      <c r="S4" s="342"/>
      <c r="T4" s="342"/>
      <c r="U4" s="342"/>
      <c r="V4" s="342"/>
      <c r="W4" s="342"/>
      <c r="X4" s="342"/>
      <c r="Y4" s="342"/>
      <c r="Z4" s="342"/>
      <c r="AA4" s="342"/>
      <c r="AB4" s="345"/>
      <c r="AC4" s="348"/>
      <c r="AD4" s="348"/>
      <c r="AE4" s="346"/>
      <c r="AF4" s="345"/>
      <c r="AG4" s="348"/>
      <c r="AH4" s="348"/>
      <c r="AI4" s="346"/>
      <c r="AJ4" s="349"/>
      <c r="AK4" s="349"/>
      <c r="AL4" s="349"/>
      <c r="AM4" s="349"/>
      <c r="AN4" s="349"/>
      <c r="AO4" s="349"/>
      <c r="AP4" s="349"/>
      <c r="AQ4" s="349"/>
      <c r="AR4" s="345"/>
      <c r="AS4" s="346"/>
    </row>
    <row r="5" spans="1:45" s="4" customFormat="1" ht="54" customHeight="1">
      <c r="A5" s="10"/>
      <c r="B5" s="12" t="s">
        <v>267</v>
      </c>
      <c r="C5" s="13" t="s">
        <v>394</v>
      </c>
      <c r="D5" s="13" t="s">
        <v>35</v>
      </c>
      <c r="E5" s="13" t="s">
        <v>394</v>
      </c>
      <c r="F5" s="12" t="s">
        <v>267</v>
      </c>
      <c r="G5" s="13" t="s">
        <v>394</v>
      </c>
      <c r="H5" s="13" t="s">
        <v>35</v>
      </c>
      <c r="I5" s="13" t="s">
        <v>394</v>
      </c>
      <c r="J5" s="13" t="s">
        <v>420</v>
      </c>
      <c r="K5" s="13" t="s">
        <v>394</v>
      </c>
      <c r="L5" s="13" t="s">
        <v>35</v>
      </c>
      <c r="M5" s="13" t="s">
        <v>394</v>
      </c>
      <c r="N5" s="22" t="s">
        <v>250</v>
      </c>
      <c r="O5" s="22" t="s">
        <v>394</v>
      </c>
      <c r="P5" s="12" t="s">
        <v>267</v>
      </c>
      <c r="Q5" s="13" t="s">
        <v>394</v>
      </c>
      <c r="R5" s="13" t="s">
        <v>35</v>
      </c>
      <c r="S5" s="13" t="s">
        <v>394</v>
      </c>
      <c r="T5" s="23" t="s">
        <v>267</v>
      </c>
      <c r="U5" s="19" t="s">
        <v>394</v>
      </c>
      <c r="V5" s="19" t="s">
        <v>35</v>
      </c>
      <c r="W5" s="19" t="s">
        <v>394</v>
      </c>
      <c r="X5" s="23" t="s">
        <v>267</v>
      </c>
      <c r="Y5" s="19" t="s">
        <v>394</v>
      </c>
      <c r="Z5" s="19" t="s">
        <v>35</v>
      </c>
      <c r="AA5" s="31" t="s">
        <v>394</v>
      </c>
      <c r="AB5" s="12" t="s">
        <v>421</v>
      </c>
      <c r="AC5" s="37" t="s">
        <v>394</v>
      </c>
      <c r="AD5" s="13" t="s">
        <v>35</v>
      </c>
      <c r="AE5" s="37" t="s">
        <v>394</v>
      </c>
      <c r="AF5" s="12" t="s">
        <v>267</v>
      </c>
      <c r="AG5" s="37" t="s">
        <v>394</v>
      </c>
      <c r="AH5" s="13" t="s">
        <v>35</v>
      </c>
      <c r="AI5" s="37" t="s">
        <v>394</v>
      </c>
      <c r="AJ5" s="42" t="s">
        <v>422</v>
      </c>
      <c r="AK5" s="45" t="s">
        <v>423</v>
      </c>
      <c r="AL5" s="46" t="s">
        <v>424</v>
      </c>
      <c r="AM5" s="45" t="s">
        <v>423</v>
      </c>
      <c r="AN5" s="47" t="s">
        <v>422</v>
      </c>
      <c r="AO5" s="45" t="s">
        <v>423</v>
      </c>
      <c r="AP5" s="46" t="s">
        <v>424</v>
      </c>
      <c r="AQ5" s="46" t="s">
        <v>423</v>
      </c>
      <c r="AR5" s="19" t="s">
        <v>425</v>
      </c>
      <c r="AS5" s="19" t="s">
        <v>426</v>
      </c>
    </row>
    <row r="6" spans="1:45" s="5" customFormat="1" ht="49.95" customHeight="1">
      <c r="A6" s="11" t="s">
        <v>396</v>
      </c>
      <c r="B6" s="14">
        <v>846.66610402266099</v>
      </c>
      <c r="C6" s="15" t="s">
        <v>42</v>
      </c>
      <c r="D6" s="15">
        <v>4</v>
      </c>
      <c r="E6" s="15" t="s">
        <v>42</v>
      </c>
      <c r="F6" s="14">
        <f>'[12]岳阳 市'!$C$5</f>
        <v>457.09962000000002</v>
      </c>
      <c r="G6" s="15" t="s">
        <v>42</v>
      </c>
      <c r="H6" s="15">
        <f>'[12]岳阳 市'!$D$5</f>
        <v>33.369999999999997</v>
      </c>
      <c r="I6" s="15" t="s">
        <v>42</v>
      </c>
      <c r="J6" s="15">
        <v>8.3000000000000007</v>
      </c>
      <c r="K6" s="15" t="s">
        <v>42</v>
      </c>
      <c r="L6" s="15">
        <v>13.2</v>
      </c>
      <c r="M6" s="15" t="s">
        <v>42</v>
      </c>
      <c r="N6" s="15">
        <f>[4]T100029_1!$E6</f>
        <v>18.8</v>
      </c>
      <c r="O6" s="15" t="s">
        <v>42</v>
      </c>
      <c r="P6" s="14">
        <f>[6]Sheet1!$B5/10000</f>
        <v>1857.4072178093002</v>
      </c>
      <c r="Q6" s="15" t="s">
        <v>42</v>
      </c>
      <c r="R6" s="15">
        <f>[6]Sheet1!$C5</f>
        <v>2.7</v>
      </c>
      <c r="S6" s="15" t="s">
        <v>42</v>
      </c>
      <c r="T6" s="24">
        <f>[8]Sheet1!$B3/10000</f>
        <v>185.03890000000001</v>
      </c>
      <c r="U6" s="27" t="s">
        <v>42</v>
      </c>
      <c r="V6" s="27">
        <f>[8]Sheet1!$C3</f>
        <v>8.1211730959920096</v>
      </c>
      <c r="W6" s="27" t="s">
        <v>42</v>
      </c>
      <c r="X6" s="24">
        <f>[8]Sheet1!$D3/10000</f>
        <v>120.9834</v>
      </c>
      <c r="Y6" s="27" t="s">
        <v>42</v>
      </c>
      <c r="Z6" s="27">
        <f>[8]Sheet1!$E3</f>
        <v>11.8810901487668</v>
      </c>
      <c r="AA6" s="32" t="s">
        <v>42</v>
      </c>
      <c r="AB6" s="33">
        <v>396.62880000000001</v>
      </c>
      <c r="AC6" s="38" t="s">
        <v>42</v>
      </c>
      <c r="AD6" s="38">
        <v>-29.3676926424858</v>
      </c>
      <c r="AE6" s="38" t="s">
        <v>42</v>
      </c>
      <c r="AF6" s="33">
        <f>'[13]1-12月'!$C4</f>
        <v>757.4624</v>
      </c>
      <c r="AG6" s="38" t="s">
        <v>42</v>
      </c>
      <c r="AH6" s="38">
        <f>'[13]1-12月'!$D4</f>
        <v>10.4</v>
      </c>
      <c r="AI6" s="38" t="s">
        <v>42</v>
      </c>
      <c r="AJ6" s="43">
        <v>42067.835343909101</v>
      </c>
      <c r="AK6" s="24" t="s">
        <v>42</v>
      </c>
      <c r="AL6" s="27">
        <v>5.7</v>
      </c>
      <c r="AM6" s="24" t="s">
        <v>42</v>
      </c>
      <c r="AN6" s="43">
        <v>21661.316993497901</v>
      </c>
      <c r="AO6" s="24" t="s">
        <v>42</v>
      </c>
      <c r="AP6" s="27">
        <f>[14]县市区!$J$4</f>
        <v>7.4</v>
      </c>
      <c r="AQ6" s="24" t="s">
        <v>42</v>
      </c>
      <c r="AR6" s="43">
        <v>820</v>
      </c>
      <c r="AS6" s="43">
        <v>180</v>
      </c>
    </row>
    <row r="7" spans="1:45" s="4" customFormat="1" ht="49.95" customHeight="1">
      <c r="A7" s="16" t="s">
        <v>397</v>
      </c>
      <c r="B7" s="17">
        <v>11.904077309827301</v>
      </c>
      <c r="C7" s="16">
        <v>10</v>
      </c>
      <c r="D7" s="18">
        <v>3.4526753965419701</v>
      </c>
      <c r="E7" s="16">
        <v>11</v>
      </c>
      <c r="F7" s="17">
        <f>'[12]岳阳 市'!$C6</f>
        <v>56.152000000000001</v>
      </c>
      <c r="G7" s="16">
        <f>RANK(F7,$F$7:$F$19,0)</f>
        <v>3</v>
      </c>
      <c r="H7" s="18">
        <f>'[12]岳阳 市'!$D6</f>
        <v>30.1</v>
      </c>
      <c r="I7" s="16">
        <f>RANK(H7,$H$7:$H$19,0)</f>
        <v>8</v>
      </c>
      <c r="J7" s="18">
        <v>3</v>
      </c>
      <c r="K7" s="20">
        <f>RANK(J7,$J$7:$J$19,0)</f>
        <v>12</v>
      </c>
      <c r="L7" s="18">
        <v>15.5</v>
      </c>
      <c r="M7" s="20">
        <f>RANK(L7,$L$7:$L$19,0)</f>
        <v>4</v>
      </c>
      <c r="N7" s="18">
        <f>[4]T100029_1!$E7</f>
        <v>6.4</v>
      </c>
      <c r="O7" s="20">
        <f>RANK(N7,$N$7:$N$19)</f>
        <v>11</v>
      </c>
      <c r="P7" s="17">
        <f>[6]Sheet1!$B6/10000</f>
        <v>546.15437840363302</v>
      </c>
      <c r="Q7" s="25">
        <f>RANK(P7,$P$7:$P$19,0)</f>
        <v>1</v>
      </c>
      <c r="R7" s="18">
        <f>[6]Sheet1!$C6</f>
        <v>3.1</v>
      </c>
      <c r="S7" s="20">
        <f t="shared" ref="S7:S19" si="0">RANK(R7,$R$7:$R$19,0)</f>
        <v>1</v>
      </c>
      <c r="T7" s="26">
        <f>[8]Sheet1!$B11/10000</f>
        <v>11.355399999999999</v>
      </c>
      <c r="U7" s="28">
        <f>RANK(T7,$T$7:$T$19,0)</f>
        <v>4</v>
      </c>
      <c r="V7" s="29">
        <f>[8]Sheet1!$C11</f>
        <v>11.5461689587426</v>
      </c>
      <c r="W7" s="30">
        <f>RANK(V7,$V$7:$V$19,0)</f>
        <v>9</v>
      </c>
      <c r="X7" s="26">
        <f>[8]Sheet1!$D11/10000</f>
        <v>8.6554000000000002</v>
      </c>
      <c r="Y7" s="28">
        <f>RANK(X7,$X$7:$X$19,0)</f>
        <v>5</v>
      </c>
      <c r="Z7" s="29">
        <f>[8]Sheet1!$E11</f>
        <v>13.2431442327821</v>
      </c>
      <c r="AA7" s="34">
        <f>RANK(Z7,$Z$7:$Z$19,0)</f>
        <v>13</v>
      </c>
      <c r="AB7" s="35">
        <v>60.155000000000001</v>
      </c>
      <c r="AC7" s="39">
        <f>RANK(AB7,$AB$7:$AB$19)</f>
        <v>1</v>
      </c>
      <c r="AD7" s="40">
        <v>-37.5314134277086</v>
      </c>
      <c r="AE7" s="39">
        <f>RANK(AD7,$AD$7:$AD$19)</f>
        <v>8</v>
      </c>
      <c r="AF7" s="41">
        <f>'[13]1-12月'!$C5</f>
        <v>121.05055</v>
      </c>
      <c r="AG7" s="39">
        <f>RANK(AF7,$AF$7:$AF$19,0)</f>
        <v>2</v>
      </c>
      <c r="AH7" s="44">
        <f>'[13]1-12月'!$D5</f>
        <v>31.085484674059401</v>
      </c>
      <c r="AI7" s="39">
        <f>RANK(AH7,$AH$7:$AH$19,0)</f>
        <v>1</v>
      </c>
      <c r="AJ7" s="28">
        <v>46468.090237274999</v>
      </c>
      <c r="AK7" s="28">
        <f>RANK(AJ7,$AJ$7:$AJ$18,0)</f>
        <v>2</v>
      </c>
      <c r="AL7" s="29">
        <v>5.6</v>
      </c>
      <c r="AM7" s="28">
        <f t="shared" ref="AM7:AM15" si="1">RANK(AL7,$AL$7:$AL$18,0)</f>
        <v>7</v>
      </c>
      <c r="AN7" s="29" t="s">
        <v>42</v>
      </c>
      <c r="AO7" s="29" t="s">
        <v>42</v>
      </c>
      <c r="AP7" s="29" t="s">
        <v>42</v>
      </c>
      <c r="AQ7" s="29" t="s">
        <v>42</v>
      </c>
      <c r="AR7" s="28">
        <v>66</v>
      </c>
      <c r="AS7" s="28">
        <v>2</v>
      </c>
    </row>
    <row r="8" spans="1:45" s="4" customFormat="1" ht="49.95" customHeight="1">
      <c r="A8" s="16" t="s">
        <v>398</v>
      </c>
      <c r="B8" s="17">
        <v>22.2279980345902</v>
      </c>
      <c r="C8" s="16">
        <v>9</v>
      </c>
      <c r="D8" s="18">
        <v>3.1634237989720102</v>
      </c>
      <c r="E8" s="16">
        <v>10</v>
      </c>
      <c r="F8" s="17">
        <f>'[12]岳阳 市'!$C7</f>
        <v>14.8393</v>
      </c>
      <c r="G8" s="16">
        <f t="shared" ref="G8:G19" si="2">RANK(F8,$F$7:$F$19,0)</f>
        <v>12</v>
      </c>
      <c r="H8" s="18">
        <f>'[12]岳阳 市'!$D7</f>
        <v>26.8</v>
      </c>
      <c r="I8" s="16">
        <f t="shared" ref="I8:I19" si="3">RANK(H8,$H$7:$H$19,0)</f>
        <v>11</v>
      </c>
      <c r="J8" s="18">
        <v>8.5</v>
      </c>
      <c r="K8" s="20">
        <f t="shared" ref="K8:K19" si="4">RANK(J8,$J$7:$J$19,0)</f>
        <v>5</v>
      </c>
      <c r="L8" s="18">
        <v>49.6</v>
      </c>
      <c r="M8" s="20">
        <f>RANK(L8,$L$7:$L$19,0)</f>
        <v>1</v>
      </c>
      <c r="N8" s="18">
        <f>[4]T100029_1!$E8</f>
        <v>47.5</v>
      </c>
      <c r="O8" s="20">
        <f>RANK(N8,$N$7:$N$19)</f>
        <v>2</v>
      </c>
      <c r="P8" s="17">
        <f>[6]Sheet1!$B7/10000</f>
        <v>45.294244001131098</v>
      </c>
      <c r="Q8" s="25">
        <f t="shared" ref="Q8:Q19" si="5">RANK(P8,$P$7:$P$19,0)</f>
        <v>11</v>
      </c>
      <c r="R8" s="18">
        <f>[6]Sheet1!$C7</f>
        <v>2.2000000000000002</v>
      </c>
      <c r="S8" s="20">
        <f t="shared" si="0"/>
        <v>13</v>
      </c>
      <c r="T8" s="26">
        <f>[8]Sheet1!$B12/10000</f>
        <v>4.8117000000000001</v>
      </c>
      <c r="U8" s="28">
        <f t="shared" ref="U8:U19" si="6">RANK(T8,$T$7:$T$19,0)</f>
        <v>10</v>
      </c>
      <c r="V8" s="29">
        <f>[8]Sheet1!$C12</f>
        <v>15.1868431762143</v>
      </c>
      <c r="W8" s="30">
        <f t="shared" ref="W8:W19" si="7">RANK(V8,$V$7:$V$19,0)</f>
        <v>5</v>
      </c>
      <c r="X8" s="26">
        <f>[8]Sheet1!$D12/10000</f>
        <v>4.0156999999999998</v>
      </c>
      <c r="Y8" s="28">
        <f t="shared" ref="Y8:Y19" si="8">RANK(X8,$X$7:$X$19,0)</f>
        <v>10</v>
      </c>
      <c r="Z8" s="29">
        <f>[8]Sheet1!$E12</f>
        <v>15.652900178561101</v>
      </c>
      <c r="AA8" s="34">
        <f t="shared" ref="AA8:AA19" si="9">RANK(Z8,$Z$7:$Z$19,0)</f>
        <v>6</v>
      </c>
      <c r="AB8" s="35">
        <v>0</v>
      </c>
      <c r="AC8" s="39">
        <v>13</v>
      </c>
      <c r="AD8" s="40">
        <v>-100</v>
      </c>
      <c r="AE8" s="39">
        <f t="shared" ref="AE8:AE19" si="10">RANK(AD8,$AD$7:$AD$19)</f>
        <v>13</v>
      </c>
      <c r="AF8" s="41">
        <f>'[13]1-12月'!$C6</f>
        <v>25.620840000000001</v>
      </c>
      <c r="AG8" s="39">
        <f t="shared" ref="AG8:AG19" si="11">RANK(AF8,$AF$7:$AF$19,0)</f>
        <v>10</v>
      </c>
      <c r="AH8" s="44">
        <f>'[13]1-12月'!$D6</f>
        <v>-0.33407607038159898</v>
      </c>
      <c r="AI8" s="39">
        <f t="shared" ref="AI8:AI19" si="12">RANK(AH8,$AH$7:$AH$19,0)</f>
        <v>13</v>
      </c>
      <c r="AJ8" s="28">
        <v>48627.122877458198</v>
      </c>
      <c r="AK8" s="28">
        <f t="shared" ref="AK8:AK18" si="13">RANK(AJ8,$AJ$7:$AJ$18,0)</f>
        <v>1</v>
      </c>
      <c r="AL8" s="29">
        <v>5.6</v>
      </c>
      <c r="AM8" s="28">
        <f t="shared" si="1"/>
        <v>7</v>
      </c>
      <c r="AN8" s="29" t="s">
        <v>42</v>
      </c>
      <c r="AO8" s="29" t="s">
        <v>42</v>
      </c>
      <c r="AP8" s="29" t="s">
        <v>42</v>
      </c>
      <c r="AQ8" s="29" t="s">
        <v>42</v>
      </c>
      <c r="AR8" s="28">
        <v>31</v>
      </c>
      <c r="AS8" s="28">
        <v>14</v>
      </c>
    </row>
    <row r="9" spans="1:45" s="4" customFormat="1" ht="49.95" customHeight="1">
      <c r="A9" s="16" t="s">
        <v>399</v>
      </c>
      <c r="B9" s="17">
        <v>70.107628006108996</v>
      </c>
      <c r="C9" s="16">
        <v>7</v>
      </c>
      <c r="D9" s="18">
        <v>3.8556837405904401</v>
      </c>
      <c r="E9" s="16">
        <v>3</v>
      </c>
      <c r="F9" s="17">
        <f>'[12]岳阳 市'!$C8</f>
        <v>21.021599999999999</v>
      </c>
      <c r="G9" s="16">
        <f t="shared" si="2"/>
        <v>8</v>
      </c>
      <c r="H9" s="18">
        <f>'[12]岳阳 市'!$D8</f>
        <v>33.9</v>
      </c>
      <c r="I9" s="16">
        <f t="shared" si="3"/>
        <v>4</v>
      </c>
      <c r="J9" s="18">
        <v>4.5</v>
      </c>
      <c r="K9" s="20">
        <f t="shared" si="4"/>
        <v>11</v>
      </c>
      <c r="L9" s="18">
        <v>3.2</v>
      </c>
      <c r="M9" s="20">
        <f t="shared" ref="M9:M19" si="14">RANK(L9,$L$7:$L$19,0)</f>
        <v>13</v>
      </c>
      <c r="N9" s="18">
        <f>[4]T100029_1!$E9</f>
        <v>-9.9</v>
      </c>
      <c r="O9" s="20">
        <f t="shared" ref="O9:O19" si="15">RANK(N9,$N$7:$N$19)</f>
        <v>13</v>
      </c>
      <c r="P9" s="17">
        <f>[6]Sheet1!$B8/10000</f>
        <v>65.256033331044605</v>
      </c>
      <c r="Q9" s="25">
        <f t="shared" si="5"/>
        <v>9</v>
      </c>
      <c r="R9" s="18">
        <f>[6]Sheet1!$C8</f>
        <v>2.9</v>
      </c>
      <c r="S9" s="20">
        <f t="shared" si="0"/>
        <v>2</v>
      </c>
      <c r="T9" s="26">
        <f>[8]Sheet1!$B13/10000</f>
        <v>4.1642999999999999</v>
      </c>
      <c r="U9" s="28">
        <f t="shared" si="6"/>
        <v>11</v>
      </c>
      <c r="V9" s="29">
        <f>[8]Sheet1!$C13</f>
        <v>11.027274908683699</v>
      </c>
      <c r="W9" s="30">
        <f t="shared" si="7"/>
        <v>11</v>
      </c>
      <c r="X9" s="26">
        <f>[8]Sheet1!$D13/10000</f>
        <v>3.1288999999999998</v>
      </c>
      <c r="Y9" s="28">
        <f t="shared" si="8"/>
        <v>11</v>
      </c>
      <c r="Z9" s="29">
        <f>[8]Sheet1!$E13</f>
        <v>14.830446271286</v>
      </c>
      <c r="AA9" s="34">
        <f t="shared" si="9"/>
        <v>10</v>
      </c>
      <c r="AB9" s="35">
        <v>4.0941999999999998</v>
      </c>
      <c r="AC9" s="39">
        <f t="shared" ref="AC9:AC19" si="16">RANK(AB9,$AB$7:$AB$19)</f>
        <v>11</v>
      </c>
      <c r="AD9" s="40">
        <v>-57.873833458519002</v>
      </c>
      <c r="AE9" s="39">
        <f t="shared" si="10"/>
        <v>12</v>
      </c>
      <c r="AF9" s="41">
        <f>'[13]1-12月'!$C7</f>
        <v>26.779450000000001</v>
      </c>
      <c r="AG9" s="39">
        <f t="shared" si="11"/>
        <v>9</v>
      </c>
      <c r="AH9" s="44">
        <f>'[13]1-12月'!$D7</f>
        <v>14.8382368580848</v>
      </c>
      <c r="AI9" s="39">
        <f t="shared" si="12"/>
        <v>4</v>
      </c>
      <c r="AJ9" s="28">
        <v>41411.914409551602</v>
      </c>
      <c r="AK9" s="28">
        <f t="shared" si="13"/>
        <v>3</v>
      </c>
      <c r="AL9" s="29">
        <v>6</v>
      </c>
      <c r="AM9" s="28">
        <f t="shared" si="1"/>
        <v>2</v>
      </c>
      <c r="AN9" s="28">
        <v>25325.989799146999</v>
      </c>
      <c r="AO9" s="28">
        <f>RANK(AN9,$AN$7:$AN$18,0)</f>
        <v>4</v>
      </c>
      <c r="AP9" s="29">
        <v>7.5</v>
      </c>
      <c r="AQ9" s="28">
        <f t="shared" ref="AQ9:AQ15" si="17">RANK(AP9,$AP$9:$AP$18,0)</f>
        <v>3</v>
      </c>
      <c r="AR9" s="28">
        <v>21</v>
      </c>
      <c r="AS9" s="28">
        <v>9</v>
      </c>
    </row>
    <row r="10" spans="1:45" s="4" customFormat="1" ht="49.95" customHeight="1">
      <c r="A10" s="16" t="s">
        <v>400</v>
      </c>
      <c r="B10" s="17">
        <v>129.21766646089199</v>
      </c>
      <c r="C10" s="16">
        <v>3</v>
      </c>
      <c r="D10" s="18">
        <v>3.9061993460584001</v>
      </c>
      <c r="E10" s="16">
        <v>8</v>
      </c>
      <c r="F10" s="17">
        <f>'[12]岳阳 市'!$C9</f>
        <v>34.576909999999998</v>
      </c>
      <c r="G10" s="16">
        <f t="shared" si="2"/>
        <v>7</v>
      </c>
      <c r="H10" s="18">
        <f>'[12]岳阳 市'!$D9</f>
        <v>26.6</v>
      </c>
      <c r="I10" s="16">
        <f t="shared" si="3"/>
        <v>13</v>
      </c>
      <c r="J10" s="18">
        <v>6.5</v>
      </c>
      <c r="K10" s="20">
        <f t="shared" si="4"/>
        <v>8</v>
      </c>
      <c r="L10" s="18">
        <v>8.1</v>
      </c>
      <c r="M10" s="20">
        <f t="shared" si="14"/>
        <v>12</v>
      </c>
      <c r="N10" s="18">
        <f>[4]T100029_1!$E10</f>
        <v>2.9</v>
      </c>
      <c r="O10" s="20">
        <f t="shared" si="15"/>
        <v>12</v>
      </c>
      <c r="P10" s="17">
        <f>[6]Sheet1!$B9/10000</f>
        <v>156.84638735764798</v>
      </c>
      <c r="Q10" s="25">
        <f t="shared" si="5"/>
        <v>4</v>
      </c>
      <c r="R10" s="18">
        <f>[6]Sheet1!$C9</f>
        <v>2.6</v>
      </c>
      <c r="S10" s="20">
        <f t="shared" si="0"/>
        <v>7</v>
      </c>
      <c r="T10" s="26">
        <f>[8]Sheet1!$B20/10000</f>
        <v>9.4450000000000003</v>
      </c>
      <c r="U10" s="28">
        <f t="shared" si="6"/>
        <v>7</v>
      </c>
      <c r="V10" s="29">
        <f>[8]Sheet1!$C20</f>
        <v>11.915539019361599</v>
      </c>
      <c r="W10" s="30">
        <f t="shared" si="7"/>
        <v>8</v>
      </c>
      <c r="X10" s="26">
        <f>[8]Sheet1!$D20/10000</f>
        <v>7.2725999999999997</v>
      </c>
      <c r="Y10" s="28">
        <f t="shared" si="8"/>
        <v>7</v>
      </c>
      <c r="Z10" s="29">
        <f>[8]Sheet1!$E20</f>
        <v>15.047299648812</v>
      </c>
      <c r="AA10" s="34">
        <f t="shared" si="9"/>
        <v>9</v>
      </c>
      <c r="AB10" s="35">
        <v>29.383800000000001</v>
      </c>
      <c r="AC10" s="39">
        <f t="shared" si="16"/>
        <v>8</v>
      </c>
      <c r="AD10" s="40">
        <v>-14.8327744171959</v>
      </c>
      <c r="AE10" s="39">
        <f t="shared" si="10"/>
        <v>4</v>
      </c>
      <c r="AF10" s="41">
        <f>'[13]1-12月'!$C11</f>
        <v>29.52205</v>
      </c>
      <c r="AG10" s="39">
        <f t="shared" si="11"/>
        <v>8</v>
      </c>
      <c r="AH10" s="44">
        <f>'[13]1-12月'!$D11</f>
        <v>6.5617943298046102</v>
      </c>
      <c r="AI10" s="39">
        <f t="shared" si="12"/>
        <v>11</v>
      </c>
      <c r="AJ10" s="28">
        <v>37175.708189919402</v>
      </c>
      <c r="AK10" s="28">
        <f t="shared" si="13"/>
        <v>9</v>
      </c>
      <c r="AL10" s="29">
        <v>5.7</v>
      </c>
      <c r="AM10" s="28">
        <f t="shared" si="1"/>
        <v>6</v>
      </c>
      <c r="AN10" s="28">
        <v>23042.2232117985</v>
      </c>
      <c r="AO10" s="28">
        <f t="shared" ref="AO10:AO18" si="18">RANK(AN10,$AN$7:$AN$18,0)</f>
        <v>6</v>
      </c>
      <c r="AP10" s="29">
        <v>7.6</v>
      </c>
      <c r="AQ10" s="28">
        <f t="shared" si="17"/>
        <v>2</v>
      </c>
      <c r="AR10" s="28">
        <v>56</v>
      </c>
      <c r="AS10" s="28">
        <v>16</v>
      </c>
    </row>
    <row r="11" spans="1:45" s="4" customFormat="1" ht="49.95" customHeight="1">
      <c r="A11" s="16" t="s">
        <v>401</v>
      </c>
      <c r="B11" s="17">
        <v>180.931836505435</v>
      </c>
      <c r="C11" s="16">
        <v>1</v>
      </c>
      <c r="D11" s="18">
        <v>4.4407769946127802</v>
      </c>
      <c r="E11" s="16">
        <v>1</v>
      </c>
      <c r="F11" s="17">
        <f>'[12]岳阳 市'!$C10</f>
        <v>35.227550000000001</v>
      </c>
      <c r="G11" s="16">
        <f t="shared" si="2"/>
        <v>6</v>
      </c>
      <c r="H11" s="18">
        <f>'[12]岳阳 市'!$D10</f>
        <v>33.5</v>
      </c>
      <c r="I11" s="16">
        <f t="shared" si="3"/>
        <v>6</v>
      </c>
      <c r="J11" s="18">
        <v>6.5</v>
      </c>
      <c r="K11" s="20">
        <f t="shared" si="4"/>
        <v>8</v>
      </c>
      <c r="L11" s="18">
        <v>12.4</v>
      </c>
      <c r="M11" s="20">
        <f t="shared" si="14"/>
        <v>8</v>
      </c>
      <c r="N11" s="18">
        <f>[4]T100029_1!$E11</f>
        <v>32.6</v>
      </c>
      <c r="O11" s="20">
        <f t="shared" si="15"/>
        <v>5</v>
      </c>
      <c r="P11" s="17">
        <f>[6]Sheet1!$B10/10000</f>
        <v>149.530035129423</v>
      </c>
      <c r="Q11" s="25">
        <f t="shared" si="5"/>
        <v>5</v>
      </c>
      <c r="R11" s="18">
        <f>[6]Sheet1!$C10</f>
        <v>2.5</v>
      </c>
      <c r="S11" s="20">
        <f t="shared" si="0"/>
        <v>10</v>
      </c>
      <c r="T11" s="26">
        <f>[8]Sheet1!$B19/10000</f>
        <v>7.5351999999999997</v>
      </c>
      <c r="U11" s="28">
        <f t="shared" si="6"/>
        <v>9</v>
      </c>
      <c r="V11" s="29">
        <f>[8]Sheet1!$C19</f>
        <v>11.3422779124062</v>
      </c>
      <c r="W11" s="30">
        <f t="shared" si="7"/>
        <v>10</v>
      </c>
      <c r="X11" s="26">
        <f>[8]Sheet1!$D19/10000</f>
        <v>5.4729999999999999</v>
      </c>
      <c r="Y11" s="28">
        <f t="shared" si="8"/>
        <v>9</v>
      </c>
      <c r="Z11" s="29">
        <f>[8]Sheet1!$E19</f>
        <v>15.3376043159403</v>
      </c>
      <c r="AA11" s="34">
        <f t="shared" si="9"/>
        <v>7</v>
      </c>
      <c r="AB11" s="35">
        <v>40.003399999999999</v>
      </c>
      <c r="AC11" s="39">
        <f t="shared" si="16"/>
        <v>6</v>
      </c>
      <c r="AD11" s="40">
        <v>0.53581032515543803</v>
      </c>
      <c r="AE11" s="39">
        <f t="shared" si="10"/>
        <v>2</v>
      </c>
      <c r="AF11" s="41">
        <f>'[13]1-12月'!$C12</f>
        <v>18.815619999999999</v>
      </c>
      <c r="AG11" s="39">
        <f t="shared" si="11"/>
        <v>12</v>
      </c>
      <c r="AH11" s="44">
        <f>'[13]1-12月'!$D12</f>
        <v>8.4088876802241792</v>
      </c>
      <c r="AI11" s="39">
        <f t="shared" si="12"/>
        <v>9</v>
      </c>
      <c r="AJ11" s="28">
        <v>38449.966295696999</v>
      </c>
      <c r="AK11" s="28">
        <f t="shared" si="13"/>
        <v>7</v>
      </c>
      <c r="AL11" s="29">
        <v>5.8</v>
      </c>
      <c r="AM11" s="28">
        <f t="shared" si="1"/>
        <v>4</v>
      </c>
      <c r="AN11" s="28">
        <v>27104.021831665199</v>
      </c>
      <c r="AO11" s="28">
        <f t="shared" si="18"/>
        <v>2</v>
      </c>
      <c r="AP11" s="29">
        <v>7</v>
      </c>
      <c r="AQ11" s="28">
        <f t="shared" si="17"/>
        <v>7</v>
      </c>
      <c r="AR11" s="28">
        <v>65</v>
      </c>
      <c r="AS11" s="28">
        <v>15</v>
      </c>
    </row>
    <row r="12" spans="1:45" s="4" customFormat="1" ht="49.95" customHeight="1">
      <c r="A12" s="16" t="s">
        <v>402</v>
      </c>
      <c r="B12" s="17">
        <v>140.25164680953401</v>
      </c>
      <c r="C12" s="16">
        <v>2</v>
      </c>
      <c r="D12" s="18">
        <v>4.0072732584387003</v>
      </c>
      <c r="E12" s="16">
        <v>6</v>
      </c>
      <c r="F12" s="17">
        <f>'[12]岳阳 市'!$C11</f>
        <v>20.02064</v>
      </c>
      <c r="G12" s="16">
        <f t="shared" si="2"/>
        <v>10</v>
      </c>
      <c r="H12" s="18">
        <f>'[12]岳阳 市'!$D11</f>
        <v>40.68</v>
      </c>
      <c r="I12" s="16">
        <f t="shared" si="3"/>
        <v>2</v>
      </c>
      <c r="J12" s="18">
        <v>9.1999999999999993</v>
      </c>
      <c r="K12" s="20">
        <f t="shared" si="4"/>
        <v>3</v>
      </c>
      <c r="L12" s="18">
        <v>14.6</v>
      </c>
      <c r="M12" s="20">
        <f t="shared" si="14"/>
        <v>6</v>
      </c>
      <c r="N12" s="18">
        <f>[4]T100029_1!$E12</f>
        <v>55.2</v>
      </c>
      <c r="O12" s="20">
        <f t="shared" si="15"/>
        <v>1</v>
      </c>
      <c r="P12" s="17">
        <f>[6]Sheet1!$B11/10000</f>
        <v>147.23203518263298</v>
      </c>
      <c r="Q12" s="25">
        <f t="shared" si="5"/>
        <v>6</v>
      </c>
      <c r="R12" s="18">
        <f>[6]Sheet1!$C11</f>
        <v>2.8</v>
      </c>
      <c r="S12" s="20">
        <f t="shared" si="0"/>
        <v>4</v>
      </c>
      <c r="T12" s="26">
        <f>[8]Sheet1!$B17/10000</f>
        <v>25.828900000000001</v>
      </c>
      <c r="U12" s="28">
        <f t="shared" si="6"/>
        <v>1</v>
      </c>
      <c r="V12" s="29">
        <f>[8]Sheet1!$C17</f>
        <v>1.00672570209497E-2</v>
      </c>
      <c r="W12" s="30">
        <f t="shared" si="7"/>
        <v>12</v>
      </c>
      <c r="X12" s="26">
        <f>[8]Sheet1!$D17/10000</f>
        <v>10.5992</v>
      </c>
      <c r="Y12" s="28">
        <f t="shared" si="8"/>
        <v>3</v>
      </c>
      <c r="Z12" s="29">
        <f>[8]Sheet1!$E17</f>
        <v>15.177397446346101</v>
      </c>
      <c r="AA12" s="34">
        <f t="shared" si="9"/>
        <v>8</v>
      </c>
      <c r="AB12" s="35">
        <v>57.3489</v>
      </c>
      <c r="AC12" s="39">
        <f t="shared" si="16"/>
        <v>2</v>
      </c>
      <c r="AD12" s="40">
        <v>-8.2156198085214704</v>
      </c>
      <c r="AE12" s="39">
        <f t="shared" si="10"/>
        <v>3</v>
      </c>
      <c r="AF12" s="41">
        <f>'[13]1-12月'!$C13</f>
        <v>76.499960000000002</v>
      </c>
      <c r="AG12" s="39">
        <f t="shared" si="11"/>
        <v>4</v>
      </c>
      <c r="AH12" s="44">
        <f>'[13]1-12月'!$D13</f>
        <v>15.2622692606366</v>
      </c>
      <c r="AI12" s="39">
        <f t="shared" si="12"/>
        <v>3</v>
      </c>
      <c r="AJ12" s="28">
        <v>39907.569328217302</v>
      </c>
      <c r="AK12" s="28">
        <f t="shared" si="13"/>
        <v>6</v>
      </c>
      <c r="AL12" s="29">
        <v>5.8</v>
      </c>
      <c r="AM12" s="28">
        <f t="shared" si="1"/>
        <v>4</v>
      </c>
      <c r="AN12" s="28">
        <v>25387.139590622301</v>
      </c>
      <c r="AO12" s="28">
        <f t="shared" si="18"/>
        <v>3</v>
      </c>
      <c r="AP12" s="29">
        <v>7.4</v>
      </c>
      <c r="AQ12" s="28">
        <f t="shared" si="17"/>
        <v>4</v>
      </c>
      <c r="AR12" s="28">
        <v>125</v>
      </c>
      <c r="AS12" s="28">
        <v>26</v>
      </c>
    </row>
    <row r="13" spans="1:45" s="4" customFormat="1" ht="49.95" customHeight="1">
      <c r="A13" s="16" t="s">
        <v>403</v>
      </c>
      <c r="B13" s="17">
        <v>103.068006139885</v>
      </c>
      <c r="C13" s="16">
        <v>4</v>
      </c>
      <c r="D13" s="18">
        <v>4.1439103727941404</v>
      </c>
      <c r="E13" s="16">
        <v>6</v>
      </c>
      <c r="F13" s="17">
        <f>'[12]岳阳 市'!$C12</f>
        <v>47.593940000000003</v>
      </c>
      <c r="G13" s="16">
        <f t="shared" si="2"/>
        <v>4</v>
      </c>
      <c r="H13" s="18">
        <f>'[12]岳阳 市'!$D12</f>
        <v>29.48</v>
      </c>
      <c r="I13" s="16">
        <f t="shared" si="3"/>
        <v>9</v>
      </c>
      <c r="J13" s="18">
        <v>8.8000000000000007</v>
      </c>
      <c r="K13" s="20">
        <f t="shared" si="4"/>
        <v>4</v>
      </c>
      <c r="L13" s="18">
        <v>12.4</v>
      </c>
      <c r="M13" s="20">
        <f t="shared" si="14"/>
        <v>8</v>
      </c>
      <c r="N13" s="18">
        <f>[4]T100029_1!$E13</f>
        <v>28.3</v>
      </c>
      <c r="O13" s="20">
        <f t="shared" si="15"/>
        <v>6</v>
      </c>
      <c r="P13" s="17">
        <f>[6]Sheet1!$B12/10000</f>
        <v>166.95457556624299</v>
      </c>
      <c r="Q13" s="25">
        <f t="shared" si="5"/>
        <v>3</v>
      </c>
      <c r="R13" s="18">
        <f>[6]Sheet1!$C12</f>
        <v>2.6</v>
      </c>
      <c r="S13" s="20">
        <f t="shared" si="0"/>
        <v>7</v>
      </c>
      <c r="T13" s="26">
        <f>[8]Sheet1!$B16/10000</f>
        <v>15.2598</v>
      </c>
      <c r="U13" s="28">
        <f t="shared" si="6"/>
        <v>2</v>
      </c>
      <c r="V13" s="29">
        <v>13.5</v>
      </c>
      <c r="W13" s="30">
        <f t="shared" si="7"/>
        <v>6</v>
      </c>
      <c r="X13" s="26">
        <f>[8]Sheet1!$D16/10000</f>
        <v>10.968400000000001</v>
      </c>
      <c r="Y13" s="28">
        <f t="shared" si="8"/>
        <v>2</v>
      </c>
      <c r="Z13" s="29">
        <v>14.8</v>
      </c>
      <c r="AA13" s="34">
        <f t="shared" si="9"/>
        <v>11</v>
      </c>
      <c r="AB13" s="35">
        <v>41.189500000000002</v>
      </c>
      <c r="AC13" s="39">
        <f t="shared" si="16"/>
        <v>5</v>
      </c>
      <c r="AD13" s="40">
        <v>-23.7540701086041</v>
      </c>
      <c r="AE13" s="39">
        <f t="shared" si="10"/>
        <v>5</v>
      </c>
      <c r="AF13" s="41">
        <f>'[13]1-12月'!$C14</f>
        <v>51.519069999999999</v>
      </c>
      <c r="AG13" s="39">
        <f t="shared" si="11"/>
        <v>6</v>
      </c>
      <c r="AH13" s="44">
        <f>'[13]1-12月'!$D14</f>
        <v>7.3567588676157998</v>
      </c>
      <c r="AI13" s="39">
        <f t="shared" si="12"/>
        <v>10</v>
      </c>
      <c r="AJ13" s="28">
        <v>30365.042938325201</v>
      </c>
      <c r="AK13" s="28">
        <f t="shared" si="13"/>
        <v>10</v>
      </c>
      <c r="AL13" s="29">
        <v>5.4</v>
      </c>
      <c r="AM13" s="28">
        <f t="shared" si="1"/>
        <v>10</v>
      </c>
      <c r="AN13" s="28">
        <v>13597.0024898347</v>
      </c>
      <c r="AO13" s="28">
        <f t="shared" si="18"/>
        <v>8</v>
      </c>
      <c r="AP13" s="29">
        <v>7.9</v>
      </c>
      <c r="AQ13" s="28">
        <f t="shared" si="17"/>
        <v>1</v>
      </c>
      <c r="AR13" s="28">
        <v>136</v>
      </c>
      <c r="AS13" s="28">
        <v>28</v>
      </c>
    </row>
    <row r="14" spans="1:45" s="4" customFormat="1" ht="49.95" customHeight="1">
      <c r="A14" s="16" t="s">
        <v>404</v>
      </c>
      <c r="B14" s="17">
        <v>85.383379881776804</v>
      </c>
      <c r="C14" s="16">
        <v>5</v>
      </c>
      <c r="D14" s="18">
        <v>3.8392432382549102</v>
      </c>
      <c r="E14" s="16">
        <v>3</v>
      </c>
      <c r="F14" s="17">
        <f>'[12]岳阳 市'!$C13</f>
        <v>18.300540000000002</v>
      </c>
      <c r="G14" s="16">
        <f t="shared" si="2"/>
        <v>11</v>
      </c>
      <c r="H14" s="18">
        <f>'[12]岳阳 市'!$D13</f>
        <v>26.7</v>
      </c>
      <c r="I14" s="16">
        <f t="shared" si="3"/>
        <v>12</v>
      </c>
      <c r="J14" s="18">
        <v>8.4</v>
      </c>
      <c r="K14" s="20">
        <f t="shared" si="4"/>
        <v>7</v>
      </c>
      <c r="L14" s="18">
        <v>14.6</v>
      </c>
      <c r="M14" s="20">
        <f t="shared" si="14"/>
        <v>6</v>
      </c>
      <c r="N14" s="18">
        <f>[4]T100029_1!$E14</f>
        <v>21.6</v>
      </c>
      <c r="O14" s="20">
        <f t="shared" si="15"/>
        <v>8</v>
      </c>
      <c r="P14" s="17">
        <f>[6]Sheet1!$B13/10000</f>
        <v>141.10389840704499</v>
      </c>
      <c r="Q14" s="25">
        <f t="shared" si="5"/>
        <v>7</v>
      </c>
      <c r="R14" s="18">
        <f>[6]Sheet1!$C13</f>
        <v>2.4</v>
      </c>
      <c r="S14" s="20">
        <f t="shared" si="0"/>
        <v>11</v>
      </c>
      <c r="T14" s="26">
        <f>[8]Sheet1!$B15/10000</f>
        <v>15.057499999999999</v>
      </c>
      <c r="U14" s="28">
        <f t="shared" si="6"/>
        <v>3</v>
      </c>
      <c r="V14" s="29">
        <f>[8]Sheet1!$C15</f>
        <v>23.243327303829702</v>
      </c>
      <c r="W14" s="30">
        <f t="shared" si="7"/>
        <v>3</v>
      </c>
      <c r="X14" s="26">
        <f>[8]Sheet1!$D15/10000</f>
        <v>11.0342</v>
      </c>
      <c r="Y14" s="28">
        <f t="shared" si="8"/>
        <v>1</v>
      </c>
      <c r="Z14" s="29">
        <v>14.8</v>
      </c>
      <c r="AA14" s="34">
        <f t="shared" si="9"/>
        <v>11</v>
      </c>
      <c r="AB14" s="35">
        <v>43.840699999999998</v>
      </c>
      <c r="AC14" s="39">
        <f t="shared" si="16"/>
        <v>4</v>
      </c>
      <c r="AD14" s="40">
        <v>1.5406885849613701</v>
      </c>
      <c r="AE14" s="39">
        <f t="shared" si="10"/>
        <v>1</v>
      </c>
      <c r="AF14" s="41">
        <f>'[13]1-12月'!$C15</f>
        <v>39.9816</v>
      </c>
      <c r="AG14" s="39">
        <f t="shared" si="11"/>
        <v>7</v>
      </c>
      <c r="AH14" s="44">
        <f>'[13]1-12月'!$D15</f>
        <v>12.7505059187417</v>
      </c>
      <c r="AI14" s="39">
        <f t="shared" si="12"/>
        <v>6</v>
      </c>
      <c r="AJ14" s="28">
        <v>41386</v>
      </c>
      <c r="AK14" s="28">
        <f t="shared" si="13"/>
        <v>4</v>
      </c>
      <c r="AL14" s="29">
        <v>5.5</v>
      </c>
      <c r="AM14" s="28">
        <f t="shared" si="1"/>
        <v>9</v>
      </c>
      <c r="AN14" s="28">
        <f>[14]县市区!$H$13</f>
        <v>24735.9513788884</v>
      </c>
      <c r="AO14" s="28">
        <f t="shared" si="18"/>
        <v>5</v>
      </c>
      <c r="AP14" s="29">
        <v>6.9</v>
      </c>
      <c r="AQ14" s="28">
        <f t="shared" si="17"/>
        <v>8</v>
      </c>
      <c r="AR14" s="28">
        <v>90</v>
      </c>
      <c r="AS14" s="28">
        <v>24</v>
      </c>
    </row>
    <row r="15" spans="1:45" s="4" customFormat="1" ht="49.95" customHeight="1">
      <c r="A15" s="16" t="s">
        <v>405</v>
      </c>
      <c r="B15" s="17">
        <v>70.1168090329611</v>
      </c>
      <c r="C15" s="16">
        <v>6</v>
      </c>
      <c r="D15" s="18">
        <v>3.6528390140645501</v>
      </c>
      <c r="E15" s="16">
        <v>2</v>
      </c>
      <c r="F15" s="17">
        <f>'[12]岳阳 市'!$C14</f>
        <v>20.548469999999998</v>
      </c>
      <c r="G15" s="16">
        <f t="shared" si="2"/>
        <v>9</v>
      </c>
      <c r="H15" s="18">
        <f>'[12]岳阳 市'!$D14</f>
        <v>34.770000000000003</v>
      </c>
      <c r="I15" s="16">
        <f t="shared" si="3"/>
        <v>3</v>
      </c>
      <c r="J15" s="18">
        <v>8.5</v>
      </c>
      <c r="K15" s="20">
        <f t="shared" si="4"/>
        <v>5</v>
      </c>
      <c r="L15" s="18">
        <v>12.4</v>
      </c>
      <c r="M15" s="20">
        <f t="shared" si="14"/>
        <v>8</v>
      </c>
      <c r="N15" s="18">
        <f>[4]T100029_1!$E15</f>
        <v>13.5</v>
      </c>
      <c r="O15" s="20">
        <f t="shared" si="15"/>
        <v>10</v>
      </c>
      <c r="P15" s="17">
        <f>[6]Sheet1!$B14/10000</f>
        <v>108.96420733201499</v>
      </c>
      <c r="Q15" s="25">
        <f t="shared" si="5"/>
        <v>8</v>
      </c>
      <c r="R15" s="18">
        <f>[6]Sheet1!$C14</f>
        <v>2.6</v>
      </c>
      <c r="S15" s="20">
        <f t="shared" si="0"/>
        <v>7</v>
      </c>
      <c r="T15" s="26">
        <f>[8]Sheet1!$B18/10000</f>
        <v>9.5740999999999996</v>
      </c>
      <c r="U15" s="28">
        <f t="shared" si="6"/>
        <v>6</v>
      </c>
      <c r="V15" s="29">
        <f>[8]Sheet1!$C18</f>
        <v>17.1258349440924</v>
      </c>
      <c r="W15" s="30">
        <f t="shared" si="7"/>
        <v>4</v>
      </c>
      <c r="X15" s="26">
        <f>[8]Sheet1!$D18/10000</f>
        <v>6.8821000000000003</v>
      </c>
      <c r="Y15" s="28">
        <f t="shared" si="8"/>
        <v>8</v>
      </c>
      <c r="Z15" s="29">
        <f>[8]Sheet1!$E18</f>
        <v>16.024344190437699</v>
      </c>
      <c r="AA15" s="34">
        <f t="shared" si="9"/>
        <v>5</v>
      </c>
      <c r="AB15" s="35">
        <v>45.002000000000002</v>
      </c>
      <c r="AC15" s="39">
        <f t="shared" si="16"/>
        <v>3</v>
      </c>
      <c r="AD15" s="40">
        <v>-25.7</v>
      </c>
      <c r="AE15" s="39">
        <f t="shared" si="10"/>
        <v>6</v>
      </c>
      <c r="AF15" s="41">
        <f>'[13]1-12月'!$C16</f>
        <v>20.999759999999998</v>
      </c>
      <c r="AG15" s="39">
        <f t="shared" si="11"/>
        <v>11</v>
      </c>
      <c r="AH15" s="44">
        <f>'[13]1-12月'!$D16</f>
        <v>13.959244452427701</v>
      </c>
      <c r="AI15" s="39">
        <f t="shared" si="12"/>
        <v>5</v>
      </c>
      <c r="AJ15" s="28">
        <v>37462</v>
      </c>
      <c r="AK15" s="28">
        <f t="shared" si="13"/>
        <v>8</v>
      </c>
      <c r="AL15" s="29">
        <v>6.1</v>
      </c>
      <c r="AM15" s="28">
        <f t="shared" si="1"/>
        <v>1</v>
      </c>
      <c r="AN15" s="28">
        <f>[14]县市区!$H$14</f>
        <v>22230.0132379893</v>
      </c>
      <c r="AO15" s="28">
        <f t="shared" si="18"/>
        <v>7</v>
      </c>
      <c r="AP15" s="29">
        <v>7.4</v>
      </c>
      <c r="AQ15" s="28">
        <f t="shared" si="17"/>
        <v>4</v>
      </c>
      <c r="AR15" s="28">
        <v>55</v>
      </c>
      <c r="AS15" s="28">
        <v>17</v>
      </c>
    </row>
    <row r="16" spans="1:45" s="4" customFormat="1" ht="49.95" customHeight="1">
      <c r="A16" s="16" t="s">
        <v>427</v>
      </c>
      <c r="B16" s="17">
        <v>10.704734277199</v>
      </c>
      <c r="C16" s="16">
        <v>11</v>
      </c>
      <c r="D16" s="18">
        <v>3.36714442135353</v>
      </c>
      <c r="E16" s="16">
        <v>9</v>
      </c>
      <c r="F16" s="17">
        <f>'[12]岳阳 市'!$C16</f>
        <v>65.587019999999995</v>
      </c>
      <c r="G16" s="16">
        <f t="shared" si="2"/>
        <v>2</v>
      </c>
      <c r="H16" s="18">
        <f>'[12]岳阳 市'!$D16</f>
        <v>27</v>
      </c>
      <c r="I16" s="16">
        <f t="shared" si="3"/>
        <v>10</v>
      </c>
      <c r="J16" s="18">
        <v>15.6</v>
      </c>
      <c r="K16" s="20">
        <f t="shared" si="4"/>
        <v>2</v>
      </c>
      <c r="L16" s="18">
        <v>15.5</v>
      </c>
      <c r="M16" s="20">
        <f t="shared" si="14"/>
        <v>4</v>
      </c>
      <c r="N16" s="18">
        <f>[4]T100029_1!$E16</f>
        <v>21.9</v>
      </c>
      <c r="O16" s="20">
        <f t="shared" si="15"/>
        <v>7</v>
      </c>
      <c r="P16" s="17">
        <f>[6]Sheet1!$B15/10000</f>
        <v>225.192743721222</v>
      </c>
      <c r="Q16" s="25">
        <f t="shared" si="5"/>
        <v>2</v>
      </c>
      <c r="R16" s="18">
        <f>[6]Sheet1!$C15</f>
        <v>2.7</v>
      </c>
      <c r="S16" s="20">
        <f t="shared" si="0"/>
        <v>5</v>
      </c>
      <c r="T16" s="26">
        <f>[8]Sheet1!$B8/10000</f>
        <v>11.042</v>
      </c>
      <c r="U16" s="28">
        <f t="shared" si="6"/>
        <v>5</v>
      </c>
      <c r="V16" s="29">
        <f>[8]Sheet1!$C8</f>
        <v>-5.99993189634624</v>
      </c>
      <c r="W16" s="30">
        <f t="shared" si="7"/>
        <v>13</v>
      </c>
      <c r="X16" s="26">
        <f>[8]Sheet1!$D8/10000</f>
        <v>10.033200000000001</v>
      </c>
      <c r="Y16" s="28">
        <f t="shared" si="8"/>
        <v>4</v>
      </c>
      <c r="Z16" s="29">
        <f>[8]Sheet1!$E8</f>
        <v>16.3471908157941</v>
      </c>
      <c r="AA16" s="34">
        <f t="shared" si="9"/>
        <v>4</v>
      </c>
      <c r="AB16" s="35">
        <v>37.182299999999998</v>
      </c>
      <c r="AC16" s="39">
        <f t="shared" si="16"/>
        <v>7</v>
      </c>
      <c r="AD16" s="40">
        <v>-43.498557159724498</v>
      </c>
      <c r="AE16" s="39">
        <f t="shared" si="10"/>
        <v>9</v>
      </c>
      <c r="AF16" s="41">
        <f>'[13]1-12月'!$C8</f>
        <v>177.72738000000001</v>
      </c>
      <c r="AG16" s="39">
        <f t="shared" si="11"/>
        <v>1</v>
      </c>
      <c r="AH16" s="44">
        <f>'[13]1-12月'!$D8</f>
        <v>5.3</v>
      </c>
      <c r="AI16" s="39">
        <f t="shared" si="12"/>
        <v>12</v>
      </c>
      <c r="AJ16" s="28" t="s">
        <v>42</v>
      </c>
      <c r="AK16" s="28" t="s">
        <v>42</v>
      </c>
      <c r="AL16" s="28" t="s">
        <v>42</v>
      </c>
      <c r="AM16" s="28" t="s">
        <v>42</v>
      </c>
      <c r="AN16" s="28" t="s">
        <v>42</v>
      </c>
      <c r="AO16" s="28" t="s">
        <v>42</v>
      </c>
      <c r="AP16" s="28" t="s">
        <v>42</v>
      </c>
      <c r="AQ16" s="28" t="s">
        <v>42</v>
      </c>
      <c r="AR16" s="28">
        <v>47</v>
      </c>
      <c r="AS16" s="28">
        <v>18</v>
      </c>
    </row>
    <row r="17" spans="1:45" s="4" customFormat="1" ht="49.95" customHeight="1">
      <c r="A17" s="16" t="s">
        <v>407</v>
      </c>
      <c r="B17" s="17">
        <v>1.3546073542263599</v>
      </c>
      <c r="C17" s="16">
        <v>12</v>
      </c>
      <c r="D17" s="18">
        <v>3.26884232500224</v>
      </c>
      <c r="E17" s="16">
        <v>12</v>
      </c>
      <c r="F17" s="17">
        <f>'[12]岳阳 市'!$C15</f>
        <v>39.982460000000003</v>
      </c>
      <c r="G17" s="16">
        <f t="shared" si="2"/>
        <v>5</v>
      </c>
      <c r="H17" s="18">
        <f>'[12]岳阳 市'!$D15</f>
        <v>33.799999999999997</v>
      </c>
      <c r="I17" s="16">
        <f t="shared" si="3"/>
        <v>5</v>
      </c>
      <c r="J17" s="18">
        <v>2.8</v>
      </c>
      <c r="K17" s="20">
        <f t="shared" si="4"/>
        <v>13</v>
      </c>
      <c r="L17" s="18">
        <v>29.9</v>
      </c>
      <c r="M17" s="20">
        <f t="shared" si="14"/>
        <v>2</v>
      </c>
      <c r="N17" s="18">
        <f>[4]T100029_1!$E17</f>
        <v>13.7</v>
      </c>
      <c r="O17" s="20">
        <f t="shared" si="15"/>
        <v>9</v>
      </c>
      <c r="P17" s="17">
        <f>[6]Sheet1!$B16/10000</f>
        <v>48.970221219564202</v>
      </c>
      <c r="Q17" s="25">
        <f t="shared" si="5"/>
        <v>10</v>
      </c>
      <c r="R17" s="18">
        <f>[6]Sheet1!$C16</f>
        <v>2.7</v>
      </c>
      <c r="S17" s="20">
        <f t="shared" si="0"/>
        <v>5</v>
      </c>
      <c r="T17" s="26">
        <f>[8]Sheet1!$B9/10000</f>
        <v>3.4584999999999999</v>
      </c>
      <c r="U17" s="28">
        <f t="shared" si="6"/>
        <v>12</v>
      </c>
      <c r="V17" s="29">
        <f>[8]Sheet1!$C9</f>
        <v>41.382552530455399</v>
      </c>
      <c r="W17" s="30">
        <f t="shared" si="7"/>
        <v>1</v>
      </c>
      <c r="X17" s="26">
        <f>[8]Sheet1!$D9/10000</f>
        <v>2.3580999999999999</v>
      </c>
      <c r="Y17" s="28">
        <f t="shared" si="8"/>
        <v>12</v>
      </c>
      <c r="Z17" s="29">
        <f>[8]Sheet1!$E9</f>
        <v>26.358375308112699</v>
      </c>
      <c r="AA17" s="34">
        <f t="shared" si="9"/>
        <v>1</v>
      </c>
      <c r="AB17" s="35">
        <v>29.111999999999998</v>
      </c>
      <c r="AC17" s="39">
        <f t="shared" si="16"/>
        <v>9</v>
      </c>
      <c r="AD17" s="40">
        <v>-49.8</v>
      </c>
      <c r="AE17" s="39">
        <f t="shared" si="10"/>
        <v>10</v>
      </c>
      <c r="AF17" s="41">
        <f>'[13]1-12月'!$C9</f>
        <v>59.873840000000001</v>
      </c>
      <c r="AG17" s="39">
        <f t="shared" si="11"/>
        <v>5</v>
      </c>
      <c r="AH17" s="44">
        <f>'[13]1-12月'!$D9</f>
        <v>19.155406138249202</v>
      </c>
      <c r="AI17" s="39">
        <f t="shared" si="12"/>
        <v>2</v>
      </c>
      <c r="AJ17" s="28" t="s">
        <v>42</v>
      </c>
      <c r="AK17" s="28" t="s">
        <v>42</v>
      </c>
      <c r="AL17" s="28" t="s">
        <v>42</v>
      </c>
      <c r="AM17" s="28" t="s">
        <v>42</v>
      </c>
      <c r="AN17" s="28" t="s">
        <v>42</v>
      </c>
      <c r="AO17" s="28" t="s">
        <v>42</v>
      </c>
      <c r="AP17" s="28" t="s">
        <v>42</v>
      </c>
      <c r="AQ17" s="28" t="s">
        <v>42</v>
      </c>
      <c r="AR17" s="28">
        <v>76</v>
      </c>
      <c r="AS17" s="28">
        <v>0</v>
      </c>
    </row>
    <row r="18" spans="1:45" s="4" customFormat="1" ht="49.95" customHeight="1">
      <c r="A18" s="16" t="s">
        <v>408</v>
      </c>
      <c r="B18" s="17">
        <v>21.397714210225299</v>
      </c>
      <c r="C18" s="16">
        <v>8</v>
      </c>
      <c r="D18" s="18">
        <v>4.00079251882077</v>
      </c>
      <c r="E18" s="16">
        <v>3</v>
      </c>
      <c r="F18" s="17">
        <f>'[12]岳阳 市'!$C18</f>
        <v>6.7769199999999996</v>
      </c>
      <c r="G18" s="16">
        <f t="shared" si="2"/>
        <v>13</v>
      </c>
      <c r="H18" s="18">
        <f>'[12]岳阳 市'!$D18</f>
        <v>30.8</v>
      </c>
      <c r="I18" s="16">
        <f t="shared" si="3"/>
        <v>7</v>
      </c>
      <c r="J18" s="18">
        <v>5.6</v>
      </c>
      <c r="K18" s="20">
        <f t="shared" si="4"/>
        <v>10</v>
      </c>
      <c r="L18" s="18">
        <v>12.2</v>
      </c>
      <c r="M18" s="20">
        <f t="shared" si="14"/>
        <v>11</v>
      </c>
      <c r="N18" s="18">
        <f>[4]T100029_1!$E20</f>
        <v>36.1</v>
      </c>
      <c r="O18" s="20">
        <f t="shared" si="15"/>
        <v>3</v>
      </c>
      <c r="P18" s="17">
        <f>[6]Sheet1!$B17/10000</f>
        <v>21.590848738825699</v>
      </c>
      <c r="Q18" s="25">
        <f t="shared" si="5"/>
        <v>13</v>
      </c>
      <c r="R18" s="18">
        <f>[6]Sheet1!$C17</f>
        <v>2.9</v>
      </c>
      <c r="S18" s="20">
        <f t="shared" si="0"/>
        <v>2</v>
      </c>
      <c r="T18" s="26">
        <f>[8]Sheet1!$B7/10000</f>
        <v>1.6924999999999999</v>
      </c>
      <c r="U18" s="28">
        <f t="shared" si="6"/>
        <v>13</v>
      </c>
      <c r="V18" s="29">
        <v>13.5</v>
      </c>
      <c r="W18" s="30">
        <f t="shared" si="7"/>
        <v>6</v>
      </c>
      <c r="X18" s="26">
        <f>[8]Sheet1!$D7/10000</f>
        <v>1.2158</v>
      </c>
      <c r="Y18" s="28">
        <f t="shared" si="8"/>
        <v>13</v>
      </c>
      <c r="Z18" s="29">
        <f>[8]Sheet1!$E7</f>
        <v>19.8304750640647</v>
      </c>
      <c r="AA18" s="34">
        <f t="shared" si="9"/>
        <v>3</v>
      </c>
      <c r="AB18" s="35">
        <v>1.7677</v>
      </c>
      <c r="AC18" s="39">
        <f t="shared" si="16"/>
        <v>12</v>
      </c>
      <c r="AD18" s="40">
        <v>-56.486313509255602</v>
      </c>
      <c r="AE18" s="39">
        <f t="shared" si="10"/>
        <v>11</v>
      </c>
      <c r="AF18" s="41">
        <f>'[13]1-12月'!$C10</f>
        <v>7.0222300000000004</v>
      </c>
      <c r="AG18" s="39">
        <f t="shared" si="11"/>
        <v>13</v>
      </c>
      <c r="AH18" s="44">
        <f>'[13]1-12月'!$D10</f>
        <v>9.1425240907677896</v>
      </c>
      <c r="AI18" s="39">
        <f t="shared" si="12"/>
        <v>8</v>
      </c>
      <c r="AJ18" s="28">
        <v>41312</v>
      </c>
      <c r="AK18" s="28">
        <f t="shared" si="13"/>
        <v>5</v>
      </c>
      <c r="AL18" s="29">
        <v>5.9</v>
      </c>
      <c r="AM18" s="28">
        <f>RANK(AL18,$AL$7:$AL$18,0)</f>
        <v>3</v>
      </c>
      <c r="AN18" s="28">
        <f>[14]县市区!$H$12</f>
        <v>27171.8913999137</v>
      </c>
      <c r="AO18" s="28">
        <f t="shared" si="18"/>
        <v>1</v>
      </c>
      <c r="AP18" s="29">
        <v>7.4</v>
      </c>
      <c r="AQ18" s="28">
        <f>RANK(AP18,$AP$9:$AP$18,0)</f>
        <v>4</v>
      </c>
      <c r="AR18" s="28">
        <v>9</v>
      </c>
      <c r="AS18" s="28">
        <v>5</v>
      </c>
    </row>
    <row r="19" spans="1:45" s="4" customFormat="1" ht="49.95" customHeight="1">
      <c r="A19" s="16" t="s">
        <v>409</v>
      </c>
      <c r="B19" s="17" t="s">
        <v>42</v>
      </c>
      <c r="C19" s="16" t="s">
        <v>42</v>
      </c>
      <c r="D19" s="18" t="s">
        <v>42</v>
      </c>
      <c r="E19" s="16" t="s">
        <v>42</v>
      </c>
      <c r="F19" s="17">
        <f>'[12]岳阳 市'!$C17</f>
        <v>76.472269999999995</v>
      </c>
      <c r="G19" s="16">
        <f t="shared" si="2"/>
        <v>1</v>
      </c>
      <c r="H19" s="18">
        <f>'[12]岳阳 市'!$D17</f>
        <v>49.6</v>
      </c>
      <c r="I19" s="16">
        <f t="shared" si="3"/>
        <v>1</v>
      </c>
      <c r="J19" s="18">
        <v>21.1</v>
      </c>
      <c r="K19" s="20">
        <f t="shared" si="4"/>
        <v>1</v>
      </c>
      <c r="L19" s="18">
        <v>26.5</v>
      </c>
      <c r="M19" s="20">
        <f t="shared" si="14"/>
        <v>3</v>
      </c>
      <c r="N19" s="18">
        <f>[4]T100029_1!$E18</f>
        <v>34.1</v>
      </c>
      <c r="O19" s="20">
        <f t="shared" si="15"/>
        <v>4</v>
      </c>
      <c r="P19" s="17">
        <f>[6]Sheet1!$B18/10000</f>
        <v>34.317609418874504</v>
      </c>
      <c r="Q19" s="25">
        <f t="shared" si="5"/>
        <v>12</v>
      </c>
      <c r="R19" s="18">
        <f>[6]Sheet1!$C18</f>
        <v>2.4</v>
      </c>
      <c r="S19" s="20">
        <f t="shared" si="0"/>
        <v>11</v>
      </c>
      <c r="T19" s="26">
        <f>[8]Sheet1!$B10/10000</f>
        <v>8.4367000000000001</v>
      </c>
      <c r="U19" s="28">
        <f t="shared" si="6"/>
        <v>8</v>
      </c>
      <c r="V19" s="29">
        <f>[8]Sheet1!$C10</f>
        <v>26.610640054025701</v>
      </c>
      <c r="W19" s="30">
        <f t="shared" si="7"/>
        <v>2</v>
      </c>
      <c r="X19" s="26">
        <f>[8]Sheet1!$D10/10000</f>
        <v>7.3346</v>
      </c>
      <c r="Y19" s="28">
        <f t="shared" si="8"/>
        <v>6</v>
      </c>
      <c r="Z19" s="29">
        <f>[8]Sheet1!$E10</f>
        <v>22.6829472275654</v>
      </c>
      <c r="AA19" s="34">
        <f t="shared" si="9"/>
        <v>2</v>
      </c>
      <c r="AB19" s="35">
        <v>7.5492999999999997</v>
      </c>
      <c r="AC19" s="39">
        <f t="shared" si="16"/>
        <v>10</v>
      </c>
      <c r="AD19" s="40">
        <v>-25.7</v>
      </c>
      <c r="AE19" s="39">
        <f t="shared" si="10"/>
        <v>6</v>
      </c>
      <c r="AF19" s="41">
        <f>'[13]1-12月'!$C17</f>
        <v>102.02341</v>
      </c>
      <c r="AG19" s="39">
        <f t="shared" si="11"/>
        <v>3</v>
      </c>
      <c r="AH19" s="44">
        <f>'[13]1-12月'!$D17</f>
        <v>12.1179619125969</v>
      </c>
      <c r="AI19" s="39">
        <f t="shared" si="12"/>
        <v>7</v>
      </c>
      <c r="AJ19" s="28" t="s">
        <v>42</v>
      </c>
      <c r="AK19" s="28" t="s">
        <v>42</v>
      </c>
      <c r="AL19" s="28" t="s">
        <v>42</v>
      </c>
      <c r="AM19" s="28" t="s">
        <v>42</v>
      </c>
      <c r="AN19" s="28" t="s">
        <v>42</v>
      </c>
      <c r="AO19" s="28" t="s">
        <v>42</v>
      </c>
      <c r="AP19" s="28" t="s">
        <v>42</v>
      </c>
      <c r="AQ19" s="28" t="s">
        <v>42</v>
      </c>
      <c r="AR19" s="28">
        <v>43</v>
      </c>
      <c r="AS19" s="28">
        <v>6</v>
      </c>
    </row>
    <row r="20" spans="1:45" ht="32.700000000000003" customHeight="1">
      <c r="A20" s="339" t="s">
        <v>428</v>
      </c>
      <c r="B20" s="339"/>
      <c r="C20" s="339"/>
      <c r="D20" s="339"/>
      <c r="E20" s="339"/>
      <c r="F20" s="339"/>
      <c r="G20" s="339"/>
      <c r="H20" s="339"/>
      <c r="I20" s="339"/>
      <c r="J20" s="339"/>
      <c r="K20" s="339"/>
      <c r="L20" s="339"/>
      <c r="M20" s="339"/>
      <c r="N20" s="339"/>
      <c r="O20" s="339"/>
      <c r="P20" s="339"/>
      <c r="Q20" s="339"/>
      <c r="R20" s="339"/>
      <c r="S20" s="339"/>
      <c r="T20" s="339"/>
      <c r="U20" s="339"/>
      <c r="V20" s="339"/>
      <c r="W20" s="339"/>
      <c r="X20" s="339"/>
      <c r="Y20" s="339"/>
      <c r="Z20" s="339"/>
      <c r="AA20" s="339"/>
      <c r="AB20" s="36"/>
      <c r="AC20" s="36"/>
      <c r="AD20" s="36"/>
      <c r="AE20" s="36"/>
      <c r="AF20" s="36"/>
      <c r="AG20" s="36"/>
      <c r="AH20" s="36"/>
      <c r="AI20" s="36"/>
    </row>
    <row r="21" spans="1:45">
      <c r="L21" s="9"/>
      <c r="M21" s="9"/>
      <c r="N21" s="9"/>
      <c r="O21" s="9"/>
    </row>
    <row r="22" spans="1:45">
      <c r="L22" s="9"/>
      <c r="M22" s="9"/>
      <c r="N22" s="9"/>
      <c r="O22" s="9"/>
    </row>
    <row r="23" spans="1:45">
      <c r="L23" s="9"/>
      <c r="M23" s="9"/>
      <c r="N23" s="9"/>
      <c r="O23" s="9"/>
    </row>
    <row r="24" spans="1:45">
      <c r="L24" s="9"/>
      <c r="M24" s="9"/>
      <c r="N24" s="9"/>
      <c r="O24" s="9"/>
    </row>
    <row r="25" spans="1:45">
      <c r="L25" s="9"/>
      <c r="M25" s="9"/>
      <c r="N25" s="9"/>
      <c r="O25" s="9"/>
    </row>
    <row r="26" spans="1:45">
      <c r="L26" s="9"/>
      <c r="M26" s="9"/>
      <c r="N26" s="9"/>
      <c r="O26" s="9"/>
    </row>
    <row r="27" spans="1:45">
      <c r="L27" s="9"/>
      <c r="M27" s="9"/>
      <c r="N27" s="9"/>
      <c r="O27" s="9"/>
    </row>
    <row r="28" spans="1:45">
      <c r="L28" s="9"/>
      <c r="M28" s="9"/>
      <c r="N28" s="9"/>
      <c r="O28" s="9"/>
    </row>
    <row r="29" spans="1:45">
      <c r="L29" s="9"/>
      <c r="M29" s="9"/>
      <c r="N29" s="9"/>
      <c r="O29" s="9"/>
    </row>
    <row r="30" spans="1:45">
      <c r="L30" s="9"/>
      <c r="M30" s="9"/>
      <c r="N30" s="9"/>
      <c r="O30" s="9"/>
    </row>
    <row r="31" spans="1:45">
      <c r="L31" s="9"/>
      <c r="M31" s="9"/>
      <c r="N31" s="9"/>
      <c r="O31" s="9"/>
    </row>
    <row r="32" spans="1:45">
      <c r="L32" s="9"/>
      <c r="M32" s="9"/>
      <c r="N32" s="9"/>
      <c r="O32" s="9"/>
    </row>
    <row r="33" spans="12:15">
      <c r="L33" s="9"/>
      <c r="M33" s="9"/>
      <c r="N33" s="9"/>
      <c r="O33" s="9"/>
    </row>
    <row r="34" spans="12:15">
      <c r="L34" s="9"/>
      <c r="M34" s="9"/>
      <c r="N34" s="9"/>
      <c r="O34" s="9"/>
    </row>
    <row r="35" spans="12:15">
      <c r="L35" s="9"/>
      <c r="M35" s="9"/>
      <c r="N35" s="9"/>
      <c r="O35" s="9"/>
    </row>
    <row r="36" spans="12:15">
      <c r="L36" s="9"/>
      <c r="M36" s="9"/>
      <c r="N36" s="9"/>
      <c r="O36" s="9"/>
    </row>
    <row r="37" spans="12:15">
      <c r="L37" s="9"/>
      <c r="M37" s="9"/>
      <c r="N37" s="9"/>
      <c r="O37" s="9"/>
    </row>
    <row r="38" spans="12:15">
      <c r="L38" s="9"/>
      <c r="M38" s="9"/>
      <c r="N38" s="9"/>
      <c r="O38" s="9"/>
    </row>
    <row r="39" spans="12:15">
      <c r="L39" s="9"/>
      <c r="M39" s="9"/>
      <c r="N39" s="9"/>
      <c r="O39" s="9"/>
    </row>
    <row r="40" spans="12:15">
      <c r="L40" s="9"/>
      <c r="M40" s="9"/>
      <c r="N40" s="9"/>
      <c r="O40" s="9"/>
    </row>
    <row r="41" spans="12:15">
      <c r="L41" s="9"/>
      <c r="M41" s="9"/>
      <c r="N41" s="9"/>
      <c r="O41" s="9"/>
    </row>
    <row r="42" spans="12:15">
      <c r="L42" s="9"/>
      <c r="M42" s="9"/>
      <c r="N42" s="9"/>
      <c r="O42" s="9"/>
    </row>
    <row r="43" spans="12:15">
      <c r="L43" s="9"/>
      <c r="M43" s="9"/>
      <c r="N43" s="9"/>
      <c r="O43" s="9"/>
    </row>
    <row r="44" spans="12:15">
      <c r="L44" s="9"/>
      <c r="M44" s="9"/>
      <c r="N44" s="9"/>
      <c r="O44" s="9"/>
    </row>
    <row r="45" spans="12:15">
      <c r="L45" s="9"/>
      <c r="M45" s="9"/>
      <c r="N45" s="9"/>
      <c r="O45" s="9"/>
    </row>
  </sheetData>
  <mergeCells count="17">
    <mergeCell ref="F3:I4"/>
    <mergeCell ref="A2:AS2"/>
    <mergeCell ref="N3:O3"/>
    <mergeCell ref="N4:O4"/>
    <mergeCell ref="A20:AA20"/>
    <mergeCell ref="A3:A4"/>
    <mergeCell ref="J3:K4"/>
    <mergeCell ref="L3:M4"/>
    <mergeCell ref="AR3:AS4"/>
    <mergeCell ref="P3:S4"/>
    <mergeCell ref="T3:W4"/>
    <mergeCell ref="X3:AA4"/>
    <mergeCell ref="AB3:AE4"/>
    <mergeCell ref="AF3:AI4"/>
    <mergeCell ref="AJ3:AM4"/>
    <mergeCell ref="AN3:AQ4"/>
    <mergeCell ref="B3:E4"/>
  </mergeCells>
  <phoneticPr fontId="48" type="noConversion"/>
  <printOptions horizontalCentered="1"/>
  <pageMargins left="0.389583333333333" right="0.389583333333333" top="0.51180555555555596" bottom="0.42847222222222198" header="0.468055555555556" footer="0.51180555555555596"/>
  <pageSetup paperSize="9" scale="1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E22"/>
  <sheetViews>
    <sheetView topLeftCell="A3" workbookViewId="0">
      <selection activeCell="B14" sqref="B14"/>
    </sheetView>
  </sheetViews>
  <sheetFormatPr defaultColWidth="8.8984375" defaultRowHeight="15.6"/>
  <cols>
    <col min="1" max="1" width="29" style="67" customWidth="1"/>
    <col min="2" max="2" width="15.8984375" style="67" customWidth="1"/>
    <col min="3" max="3" width="12.8984375" style="67" customWidth="1"/>
    <col min="4" max="4" width="21.5" style="67" customWidth="1"/>
    <col min="5" max="16384" width="8.8984375" style="67"/>
  </cols>
  <sheetData>
    <row r="1" spans="1:5" ht="20.399999999999999">
      <c r="A1" s="1" t="s">
        <v>36</v>
      </c>
      <c r="B1" s="1"/>
      <c r="C1" s="1"/>
      <c r="D1" s="1"/>
    </row>
    <row r="2" spans="1:5">
      <c r="A2" s="191"/>
      <c r="B2" s="191"/>
    </row>
    <row r="3" spans="1:5" ht="24" customHeight="1">
      <c r="A3" s="256" t="s">
        <v>73</v>
      </c>
      <c r="B3" s="268" t="s">
        <v>74</v>
      </c>
      <c r="C3" s="258" t="s">
        <v>75</v>
      </c>
      <c r="D3" s="258" t="s">
        <v>76</v>
      </c>
      <c r="E3" s="191"/>
    </row>
    <row r="4" spans="1:5" ht="24" customHeight="1">
      <c r="A4" s="74" t="s">
        <v>77</v>
      </c>
      <c r="B4" s="269">
        <f>'[1]4306'!$D$10/10000</f>
        <v>4710.6661999999997</v>
      </c>
      <c r="C4" s="270">
        <f>'[1]4306'!$L10</f>
        <v>5.36</v>
      </c>
      <c r="D4" s="270" t="s">
        <v>42</v>
      </c>
      <c r="E4" s="191"/>
    </row>
    <row r="5" spans="1:5" ht="24" customHeight="1">
      <c r="A5" s="313" t="s">
        <v>78</v>
      </c>
      <c r="B5" s="313"/>
      <c r="C5" s="313"/>
      <c r="D5" s="271"/>
      <c r="E5" s="191"/>
    </row>
    <row r="6" spans="1:5" ht="24" customHeight="1">
      <c r="A6" s="75" t="s">
        <v>79</v>
      </c>
      <c r="B6" s="272">
        <f>'[1]4306'!$D11/10000</f>
        <v>518.50420771517804</v>
      </c>
      <c r="C6" s="270">
        <f>'[1]4306'!$L11</f>
        <v>3.9</v>
      </c>
      <c r="D6" s="260">
        <f>B6/$B$4*100</f>
        <v>11.00702503003032</v>
      </c>
      <c r="E6" s="191"/>
    </row>
    <row r="7" spans="1:5" ht="24" customHeight="1">
      <c r="A7" s="75" t="s">
        <v>80</v>
      </c>
      <c r="B7" s="272">
        <f>'[1]4306'!$D13/10000</f>
        <v>1645.5151304885401</v>
      </c>
      <c r="C7" s="270">
        <f>'[1]4306'!$L13</f>
        <v>7.1</v>
      </c>
      <c r="D7" s="260">
        <f>B7/$B$4*100</f>
        <v>34.931686106065854</v>
      </c>
      <c r="E7" s="191"/>
    </row>
    <row r="8" spans="1:5" ht="24" customHeight="1">
      <c r="A8" s="75" t="s">
        <v>81</v>
      </c>
      <c r="B8" s="272">
        <f>'[1]4306'!$D16/10000</f>
        <v>1533.7902866439802</v>
      </c>
      <c r="C8" s="270">
        <f>'[1]4306'!$L16</f>
        <v>7.2</v>
      </c>
      <c r="D8" s="260">
        <f t="shared" ref="D8:D21" si="0">B8/$B$4*100</f>
        <v>32.559944210098777</v>
      </c>
      <c r="E8" s="191"/>
    </row>
    <row r="9" spans="1:5" ht="24" customHeight="1">
      <c r="A9" s="75" t="s">
        <v>82</v>
      </c>
      <c r="B9" s="272">
        <f>'[1]4306'!$D19/10000</f>
        <v>324.30457435801702</v>
      </c>
      <c r="C9" s="270">
        <f>'[1]4306'!$L19</f>
        <v>8.5</v>
      </c>
      <c r="D9" s="260">
        <f t="shared" si="0"/>
        <v>6.8844736729173679</v>
      </c>
      <c r="E9" s="191"/>
    </row>
    <row r="10" spans="1:5" ht="24" customHeight="1">
      <c r="A10" s="75" t="s">
        <v>83</v>
      </c>
      <c r="B10" s="272">
        <f>'[1]4306'!$D20/10000</f>
        <v>411.70840040514202</v>
      </c>
      <c r="C10" s="270">
        <f>'[1]4306'!$L20</f>
        <v>4.5999999999999996</v>
      </c>
      <c r="D10" s="260">
        <f t="shared" si="0"/>
        <v>8.7399187912134817</v>
      </c>
      <c r="E10" s="191"/>
    </row>
    <row r="11" spans="1:5" ht="24" customHeight="1">
      <c r="A11" s="75" t="s">
        <v>84</v>
      </c>
      <c r="B11" s="272">
        <f>'[1]4306'!$D23/10000</f>
        <v>181.71959165876601</v>
      </c>
      <c r="C11" s="270">
        <f>'[1]4306'!$L23</f>
        <v>5.4</v>
      </c>
      <c r="D11" s="260">
        <f t="shared" si="0"/>
        <v>3.8576197918410355</v>
      </c>
      <c r="E11" s="191"/>
    </row>
    <row r="12" spans="1:5" ht="24" customHeight="1">
      <c r="A12" s="75" t="s">
        <v>85</v>
      </c>
      <c r="B12" s="272">
        <f>'[1]4306'!$D32/10000</f>
        <v>73.2127875908173</v>
      </c>
      <c r="C12" s="270">
        <f>'[1]4306'!$L32</f>
        <v>3</v>
      </c>
      <c r="D12" s="260">
        <f t="shared" si="0"/>
        <v>1.55419179543686</v>
      </c>
      <c r="E12" s="191"/>
    </row>
    <row r="13" spans="1:5" ht="24" customHeight="1">
      <c r="A13" s="75" t="s">
        <v>86</v>
      </c>
      <c r="B13" s="272">
        <f>'[1]4306'!$D35/10000</f>
        <v>131.79038201743398</v>
      </c>
      <c r="C13" s="270">
        <f>'[1]4306'!$L35</f>
        <v>7</v>
      </c>
      <c r="D13" s="260">
        <f t="shared" si="0"/>
        <v>2.7977015653844037</v>
      </c>
      <c r="E13" s="191"/>
    </row>
    <row r="14" spans="1:5" ht="24" customHeight="1">
      <c r="A14" s="75" t="s">
        <v>87</v>
      </c>
      <c r="B14" s="272">
        <f>'[1]4306'!$D40/10000</f>
        <v>270.60944620321499</v>
      </c>
      <c r="C14" s="270">
        <f>'[1]4306'!$L40</f>
        <v>-1.8</v>
      </c>
      <c r="D14" s="260">
        <f t="shared" si="0"/>
        <v>5.7446109470294244</v>
      </c>
      <c r="E14" s="191"/>
    </row>
    <row r="15" spans="1:5" ht="24" customHeight="1">
      <c r="A15" s="75" t="s">
        <v>88</v>
      </c>
      <c r="B15" s="272">
        <f>'[1]4306'!$D43/10000</f>
        <v>1153.30166489875</v>
      </c>
      <c r="C15" s="270">
        <f>'[1]4306'!$L43</f>
        <v>4.9000000000000004</v>
      </c>
      <c r="D15" s="260">
        <f t="shared" si="0"/>
        <v>24.48277198878473</v>
      </c>
      <c r="E15" s="191"/>
    </row>
    <row r="16" spans="1:5" ht="24" customHeight="1">
      <c r="A16" s="75" t="s">
        <v>89</v>
      </c>
      <c r="B16" s="272">
        <f>'[1]4306'!$D44/10000</f>
        <v>748.86079326735694</v>
      </c>
      <c r="C16" s="270">
        <f>'[1]4306'!$L44</f>
        <v>5.5</v>
      </c>
      <c r="D16" s="260">
        <f t="shared" si="0"/>
        <v>15.89713134985784</v>
      </c>
      <c r="E16" s="191"/>
    </row>
    <row r="17" spans="1:5" ht="24" customHeight="1">
      <c r="A17" s="75" t="s">
        <v>90</v>
      </c>
      <c r="B17" s="272">
        <f>'[1]4306'!$D53/10000</f>
        <v>404.44087163139602</v>
      </c>
      <c r="C17" s="270">
        <f>'[1]4306'!$L53</f>
        <v>3.9</v>
      </c>
      <c r="D17" s="260">
        <f t="shared" si="0"/>
        <v>8.5856406389269537</v>
      </c>
      <c r="E17" s="191"/>
    </row>
    <row r="18" spans="1:5" ht="24" customHeight="1">
      <c r="A18" s="313" t="s">
        <v>91</v>
      </c>
      <c r="B18" s="313"/>
      <c r="C18" s="313"/>
      <c r="D18" s="260"/>
      <c r="E18" s="191"/>
    </row>
    <row r="19" spans="1:5" ht="24" customHeight="1">
      <c r="A19" s="75" t="s">
        <v>38</v>
      </c>
      <c r="B19" s="272">
        <f>'[1]4306'!$D58/10000</f>
        <v>485.72013686140895</v>
      </c>
      <c r="C19" s="270">
        <f>'[1]4306'!$L58</f>
        <v>3.8</v>
      </c>
      <c r="D19" s="260">
        <f t="shared" si="0"/>
        <v>10.311071008627378</v>
      </c>
      <c r="E19" s="191"/>
    </row>
    <row r="20" spans="1:5" ht="24" customHeight="1">
      <c r="A20" s="75" t="s">
        <v>39</v>
      </c>
      <c r="B20" s="272">
        <f>'[1]4306'!$D59/10000</f>
        <v>1967.03382525962</v>
      </c>
      <c r="C20" s="270">
        <f>'[1]4306'!$L59</f>
        <v>7.2</v>
      </c>
      <c r="D20" s="260">
        <f t="shared" si="0"/>
        <v>41.757019957381402</v>
      </c>
      <c r="E20" s="191"/>
    </row>
    <row r="21" spans="1:5" ht="24" customHeight="1">
      <c r="A21" s="75" t="s">
        <v>40</v>
      </c>
      <c r="B21" s="272">
        <f>'[1]4306'!$D60/10000</f>
        <v>2257.9122378789702</v>
      </c>
      <c r="C21" s="270">
        <f>'[1]4306'!$L60</f>
        <v>4.2</v>
      </c>
      <c r="D21" s="260">
        <f t="shared" si="0"/>
        <v>47.931909033991211</v>
      </c>
      <c r="E21" s="191"/>
    </row>
    <row r="22" spans="1:5">
      <c r="A22" s="67" t="s">
        <v>92</v>
      </c>
    </row>
  </sheetData>
  <mergeCells count="3">
    <mergeCell ref="A1:D1"/>
    <mergeCell ref="A5:C5"/>
    <mergeCell ref="A18:C18"/>
  </mergeCells>
  <phoneticPr fontId="4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G18"/>
  <sheetViews>
    <sheetView workbookViewId="0">
      <selection activeCell="E25" sqref="E25"/>
    </sheetView>
  </sheetViews>
  <sheetFormatPr defaultColWidth="8.8984375" defaultRowHeight="15.6"/>
  <cols>
    <col min="1" max="1" width="28.8984375" style="67" customWidth="1"/>
    <col min="2" max="2" width="8.8984375" style="191"/>
    <col min="3" max="3" width="9.59765625" style="67" customWidth="1"/>
    <col min="4" max="4" width="9.5" style="67"/>
    <col min="5" max="16384" width="8.8984375" style="67"/>
  </cols>
  <sheetData>
    <row r="1" spans="1:7" ht="20.399999999999999">
      <c r="A1" s="1" t="s">
        <v>93</v>
      </c>
      <c r="B1" s="1"/>
      <c r="C1" s="1"/>
      <c r="D1" s="1"/>
    </row>
    <row r="3" spans="1:7" ht="24" customHeight="1">
      <c r="A3" s="256" t="s">
        <v>73</v>
      </c>
      <c r="B3" s="257" t="s">
        <v>94</v>
      </c>
      <c r="C3" s="257" t="s">
        <v>34</v>
      </c>
      <c r="D3" s="258" t="s">
        <v>75</v>
      </c>
    </row>
    <row r="4" spans="1:7" ht="24" customHeight="1">
      <c r="A4" s="74" t="s">
        <v>95</v>
      </c>
      <c r="B4" s="51" t="s">
        <v>37</v>
      </c>
      <c r="C4" s="259">
        <v>846.66610402266099</v>
      </c>
      <c r="D4" s="260">
        <v>4</v>
      </c>
      <c r="F4"/>
      <c r="G4"/>
    </row>
    <row r="5" spans="1:7" ht="24" customHeight="1">
      <c r="A5" s="75" t="s">
        <v>96</v>
      </c>
      <c r="B5" s="51" t="s">
        <v>37</v>
      </c>
      <c r="C5" s="261">
        <v>379.78638286</v>
      </c>
      <c r="D5" s="260">
        <v>3.61505967956179</v>
      </c>
      <c r="F5"/>
      <c r="G5"/>
    </row>
    <row r="6" spans="1:7" ht="24" customHeight="1">
      <c r="A6" s="75" t="s">
        <v>97</v>
      </c>
      <c r="B6" s="51" t="s">
        <v>37</v>
      </c>
      <c r="C6" s="259">
        <v>24.609849445239199</v>
      </c>
      <c r="D6" s="65">
        <v>8.8820448899691105</v>
      </c>
      <c r="F6"/>
      <c r="G6"/>
    </row>
    <row r="7" spans="1:7" ht="24" customHeight="1">
      <c r="A7" s="75" t="s">
        <v>98</v>
      </c>
      <c r="B7" s="51" t="s">
        <v>37</v>
      </c>
      <c r="C7" s="259">
        <v>227.90395437469999</v>
      </c>
      <c r="D7" s="65">
        <v>3.6422081409179401</v>
      </c>
      <c r="F7"/>
      <c r="G7"/>
    </row>
    <row r="8" spans="1:7" ht="24" customHeight="1">
      <c r="A8" s="75" t="s">
        <v>99</v>
      </c>
      <c r="B8" s="51" t="s">
        <v>37</v>
      </c>
      <c r="C8" s="259">
        <v>164.789716</v>
      </c>
      <c r="D8" s="65">
        <v>3.1234348890560599</v>
      </c>
      <c r="F8"/>
      <c r="G8"/>
    </row>
    <row r="9" spans="1:7" ht="24" customHeight="1">
      <c r="A9" s="75" t="s">
        <v>100</v>
      </c>
      <c r="B9" s="51" t="s">
        <v>37</v>
      </c>
      <c r="C9" s="259">
        <v>49.5762013427208</v>
      </c>
      <c r="D9" s="65">
        <v>9.5079200000000004</v>
      </c>
      <c r="F9"/>
      <c r="G9"/>
    </row>
    <row r="10" spans="1:7" ht="24" customHeight="1">
      <c r="A10" s="74" t="s">
        <v>101</v>
      </c>
      <c r="B10" s="51"/>
      <c r="C10" s="259"/>
      <c r="D10" s="262"/>
      <c r="F10"/>
    </row>
    <row r="11" spans="1:7" ht="24" customHeight="1">
      <c r="A11" s="75" t="s">
        <v>102</v>
      </c>
      <c r="B11" s="51" t="s">
        <v>103</v>
      </c>
      <c r="C11" s="263" t="s">
        <v>104</v>
      </c>
      <c r="D11" s="264" t="s">
        <v>104</v>
      </c>
    </row>
    <row r="12" spans="1:7" ht="24" customHeight="1">
      <c r="A12" s="75" t="s">
        <v>105</v>
      </c>
      <c r="B12" s="51" t="s">
        <v>103</v>
      </c>
      <c r="C12" s="259">
        <v>182.05729500000001</v>
      </c>
      <c r="D12" s="265">
        <v>1.8</v>
      </c>
    </row>
    <row r="13" spans="1:7" ht="24" customHeight="1">
      <c r="A13" s="74" t="s">
        <v>106</v>
      </c>
      <c r="B13" s="51"/>
      <c r="C13" s="259"/>
      <c r="D13" s="262"/>
    </row>
    <row r="14" spans="1:7" ht="24" customHeight="1">
      <c r="A14" s="75" t="s">
        <v>102</v>
      </c>
      <c r="B14" s="51" t="s">
        <v>107</v>
      </c>
      <c r="C14" s="263" t="s">
        <v>104</v>
      </c>
      <c r="D14" s="264" t="s">
        <v>104</v>
      </c>
    </row>
    <row r="15" spans="1:7" ht="24" customHeight="1">
      <c r="A15" s="75" t="s">
        <v>105</v>
      </c>
      <c r="B15" s="51" t="s">
        <v>107</v>
      </c>
      <c r="C15" s="259">
        <v>21.187139999999999</v>
      </c>
      <c r="D15" s="265">
        <v>6.1</v>
      </c>
    </row>
    <row r="16" spans="1:7" ht="24" customHeight="1">
      <c r="A16" s="75" t="s">
        <v>108</v>
      </c>
      <c r="B16" s="51" t="s">
        <v>109</v>
      </c>
      <c r="C16" s="266">
        <v>16824.14</v>
      </c>
      <c r="D16" s="265">
        <v>0.1</v>
      </c>
    </row>
    <row r="17" spans="1:4" ht="24" customHeight="1">
      <c r="A17" s="75" t="s">
        <v>110</v>
      </c>
      <c r="B17" s="51" t="s">
        <v>109</v>
      </c>
      <c r="C17" s="266">
        <v>554741.37</v>
      </c>
      <c r="D17" s="267">
        <v>-0.105084423276303</v>
      </c>
    </row>
    <row r="18" spans="1:4">
      <c r="A18" s="67" t="s">
        <v>92</v>
      </c>
    </row>
  </sheetData>
  <mergeCells count="1">
    <mergeCell ref="A1:D1"/>
  </mergeCells>
  <phoneticPr fontId="4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D16"/>
  <sheetViews>
    <sheetView workbookViewId="0">
      <selection activeCell="A2" sqref="A2"/>
    </sheetView>
  </sheetViews>
  <sheetFormatPr defaultColWidth="8" defaultRowHeight="15.6"/>
  <cols>
    <col min="1" max="1" width="39.796875" customWidth="1"/>
    <col min="2" max="2" width="15.8984375" customWidth="1"/>
    <col min="3" max="3" width="10.09765625" customWidth="1"/>
    <col min="4" max="4" width="6.8984375" style="95" customWidth="1"/>
  </cols>
  <sheetData>
    <row r="1" spans="1:4" ht="25.8">
      <c r="A1" s="314" t="s">
        <v>111</v>
      </c>
      <c r="B1" s="314"/>
      <c r="C1" s="237"/>
      <c r="D1" s="237"/>
    </row>
    <row r="2" spans="1:4">
      <c r="A2" s="222"/>
      <c r="B2" s="222"/>
      <c r="D2"/>
    </row>
    <row r="3" spans="1:4" ht="24" customHeight="1">
      <c r="A3" s="223" t="s">
        <v>112</v>
      </c>
      <c r="B3" s="211" t="s">
        <v>75</v>
      </c>
    </row>
    <row r="4" spans="1:4" ht="24" customHeight="1">
      <c r="A4" s="255" t="s">
        <v>113</v>
      </c>
      <c r="B4" s="83">
        <f>[2]Sheet1!$G$22</f>
        <v>0</v>
      </c>
    </row>
    <row r="5" spans="1:4" ht="24" customHeight="1">
      <c r="A5" s="110" t="s">
        <v>114</v>
      </c>
      <c r="B5" s="234">
        <f>[2]Sheet1!G23</f>
        <v>-9.2540025379761008</v>
      </c>
    </row>
    <row r="6" spans="1:4" ht="24" customHeight="1">
      <c r="A6" s="110" t="s">
        <v>115</v>
      </c>
      <c r="B6" s="234">
        <f>[2]Sheet1!G24</f>
        <v>9.0954594670406692</v>
      </c>
    </row>
    <row r="7" spans="1:4" ht="24" customHeight="1">
      <c r="A7" s="110" t="s">
        <v>116</v>
      </c>
      <c r="B7" s="234">
        <f>[2]Sheet1!G25</f>
        <v>14.3805592015231</v>
      </c>
    </row>
    <row r="8" spans="1:4" ht="24" customHeight="1">
      <c r="A8" s="110" t="s">
        <v>117</v>
      </c>
      <c r="B8" s="234">
        <f>[2]Sheet1!G26</f>
        <v>8.9308406264328593</v>
      </c>
    </row>
    <row r="9" spans="1:4" ht="24" customHeight="1">
      <c r="A9" s="110" t="s">
        <v>118</v>
      </c>
      <c r="B9" s="234">
        <f>[2]Sheet1!G27</f>
        <v>5.2992115092913998</v>
      </c>
    </row>
    <row r="10" spans="1:4" ht="24" customHeight="1">
      <c r="A10" s="110" t="s">
        <v>119</v>
      </c>
      <c r="B10" s="234">
        <f>[2]Sheet1!G28</f>
        <v>7.3280796649256601</v>
      </c>
    </row>
    <row r="11" spans="1:4" ht="24" customHeight="1">
      <c r="A11" s="110" t="s">
        <v>120</v>
      </c>
      <c r="B11" s="234">
        <f>[2]Sheet1!G29</f>
        <v>7.9778557564052202</v>
      </c>
    </row>
    <row r="12" spans="1:4" ht="24" customHeight="1">
      <c r="A12" s="110" t="s">
        <v>121</v>
      </c>
      <c r="B12" s="234">
        <f>[2]Sheet1!G30</f>
        <v>8.5463146150956693</v>
      </c>
    </row>
    <row r="13" spans="1:4" ht="24" customHeight="1">
      <c r="A13" s="110" t="s">
        <v>122</v>
      </c>
      <c r="B13" s="234">
        <f>[2]Sheet1!G31</f>
        <v>8.1516400024231199</v>
      </c>
    </row>
    <row r="14" spans="1:4" ht="24" customHeight="1">
      <c r="A14" s="110" t="s">
        <v>123</v>
      </c>
      <c r="B14" s="234">
        <f>[2]Sheet1!G32</f>
        <v>8.3614504305524999</v>
      </c>
    </row>
    <row r="15" spans="1:4" ht="24" customHeight="1">
      <c r="A15" s="110" t="s">
        <v>124</v>
      </c>
      <c r="B15" s="234">
        <f>[2]Sheet1!G33</f>
        <v>5.3134078779173599</v>
      </c>
    </row>
    <row r="16" spans="1:4" ht="24" customHeight="1">
      <c r="A16" s="126" t="s">
        <v>125</v>
      </c>
      <c r="B16" s="236">
        <f>[2]Sheet1!G34</f>
        <v>28.306796553669699</v>
      </c>
    </row>
  </sheetData>
  <mergeCells count="1">
    <mergeCell ref="A1:B1"/>
  </mergeCells>
  <phoneticPr fontId="48" type="noConversion"/>
  <printOptions horizontalCentered="1"/>
  <pageMargins left="0.75" right="0.75" top="0.59" bottom="0.47" header="0.51" footer="0.51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B14"/>
  <sheetViews>
    <sheetView workbookViewId="0">
      <selection activeCell="B11" sqref="B11"/>
    </sheetView>
  </sheetViews>
  <sheetFormatPr defaultColWidth="8" defaultRowHeight="15.6"/>
  <cols>
    <col min="1" max="1" width="34.3984375" style="59" customWidth="1"/>
    <col min="2" max="2" width="13.3984375" customWidth="1"/>
  </cols>
  <sheetData>
    <row r="1" spans="1:2" s="239" customFormat="1" ht="25.8">
      <c r="A1" s="315" t="s">
        <v>126</v>
      </c>
      <c r="B1" s="315"/>
    </row>
    <row r="2" spans="1:2" s="239" customFormat="1" ht="20.399999999999999">
      <c r="A2" s="248"/>
      <c r="B2" s="249"/>
    </row>
    <row r="3" spans="1:2" s="246" customFormat="1" ht="29.25" customHeight="1">
      <c r="A3" s="250" t="s">
        <v>112</v>
      </c>
      <c r="B3" s="251" t="s">
        <v>75</v>
      </c>
    </row>
    <row r="4" spans="1:2" s="247" customFormat="1" ht="29.25" customHeight="1">
      <c r="A4" s="250" t="s">
        <v>127</v>
      </c>
      <c r="B4" s="234">
        <f>[2]Sheet1!G38</f>
        <v>7.0089288401463001</v>
      </c>
    </row>
    <row r="5" spans="1:2" s="238" customFormat="1" ht="29.25" customHeight="1">
      <c r="A5" s="252" t="s">
        <v>128</v>
      </c>
      <c r="B5" s="234">
        <f>[2]Sheet1!G39</f>
        <v>4.5441696679538097</v>
      </c>
    </row>
    <row r="6" spans="1:2" s="238" customFormat="1" ht="29.25" customHeight="1">
      <c r="A6" s="252" t="s">
        <v>129</v>
      </c>
      <c r="B6" s="234">
        <f>[2]Sheet1!G40</f>
        <v>8.6971023742495408</v>
      </c>
    </row>
    <row r="7" spans="1:2" s="238" customFormat="1" ht="29.25" customHeight="1">
      <c r="A7" s="252" t="s">
        <v>130</v>
      </c>
      <c r="B7" s="234">
        <f>[2]Sheet1!G41</f>
        <v>-10.3151727369649</v>
      </c>
    </row>
    <row r="8" spans="1:2" s="238" customFormat="1" ht="29.25" customHeight="1">
      <c r="A8" s="252" t="s">
        <v>131</v>
      </c>
      <c r="B8" s="234">
        <f>[2]Sheet1!G42</f>
        <v>7.0022812701425101</v>
      </c>
    </row>
    <row r="9" spans="1:2" s="238" customFormat="1" ht="29.25" customHeight="1">
      <c r="A9" s="252" t="s">
        <v>132</v>
      </c>
      <c r="B9" s="234">
        <f>[2]Sheet1!G43</f>
        <v>9.2412452225183692</v>
      </c>
    </row>
    <row r="10" spans="1:2" s="238" customFormat="1" ht="29.25" customHeight="1">
      <c r="A10" s="253" t="s">
        <v>133</v>
      </c>
      <c r="B10" s="234">
        <f>[2]Sheet1!G44</f>
        <v>-10.267296734856</v>
      </c>
    </row>
    <row r="11" spans="1:2" s="238" customFormat="1" ht="29.25" customHeight="1">
      <c r="A11" s="253" t="s">
        <v>134</v>
      </c>
      <c r="B11" s="234">
        <f>[2]Sheet1!G45</f>
        <v>-5.2159352200856004</v>
      </c>
    </row>
    <row r="12" spans="1:2" s="238" customFormat="1" ht="29.25" customHeight="1">
      <c r="A12" s="253" t="s">
        <v>135</v>
      </c>
      <c r="B12" s="234">
        <f>[2]Sheet1!G46</f>
        <v>27.196317234966301</v>
      </c>
    </row>
    <row r="13" spans="1:2" s="238" customFormat="1" ht="29.25" customHeight="1">
      <c r="A13" s="253" t="s">
        <v>136</v>
      </c>
      <c r="B13" s="234">
        <f>[2]Sheet1!G47</f>
        <v>33.641129023183098</v>
      </c>
    </row>
    <row r="14" spans="1:2" s="238" customFormat="1" ht="29.25" customHeight="1">
      <c r="A14" s="254" t="s">
        <v>137</v>
      </c>
      <c r="B14" s="236">
        <f>[2]Sheet1!G48</f>
        <v>17.8770349555557</v>
      </c>
    </row>
  </sheetData>
  <mergeCells count="1">
    <mergeCell ref="A1:B1"/>
  </mergeCells>
  <phoneticPr fontId="48" type="noConversion"/>
  <pageMargins left="0.75" right="0.75" top="1" bottom="1" header="0.5" footer="0.5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B15"/>
  <sheetViews>
    <sheetView workbookViewId="0">
      <selection activeCell="B14" sqref="B14"/>
    </sheetView>
  </sheetViews>
  <sheetFormatPr defaultColWidth="8" defaultRowHeight="15.6"/>
  <cols>
    <col min="1" max="1" width="40.3984375" style="240" customWidth="1"/>
    <col min="2" max="2" width="15.3984375" customWidth="1"/>
  </cols>
  <sheetData>
    <row r="1" spans="1:2" ht="25.8">
      <c r="A1" s="316" t="s">
        <v>138</v>
      </c>
      <c r="B1" s="316"/>
    </row>
    <row r="2" spans="1:2" ht="20.399999999999999">
      <c r="A2" s="241"/>
      <c r="B2" s="242"/>
    </row>
    <row r="3" spans="1:2" s="238" customFormat="1" ht="30.75" customHeight="1">
      <c r="A3" s="223" t="s">
        <v>112</v>
      </c>
      <c r="B3" s="243" t="s">
        <v>75</v>
      </c>
    </row>
    <row r="4" spans="1:2" ht="33.75" customHeight="1">
      <c r="A4" s="244" t="s">
        <v>139</v>
      </c>
      <c r="B4" s="83">
        <f>[2]Sheet1!G52</f>
        <v>8.9</v>
      </c>
    </row>
    <row r="5" spans="1:2" ht="33.75" customHeight="1">
      <c r="A5" s="245" t="s">
        <v>140</v>
      </c>
      <c r="B5" s="86">
        <f>[2]Sheet1!G53</f>
        <v>15.6</v>
      </c>
    </row>
    <row r="6" spans="1:2" ht="33.75" customHeight="1">
      <c r="A6" s="245" t="s">
        <v>141</v>
      </c>
      <c r="B6" s="86">
        <f>[2]Sheet1!G54</f>
        <v>5.4</v>
      </c>
    </row>
    <row r="7" spans="1:2" ht="33.75" customHeight="1">
      <c r="A7" s="245" t="s">
        <v>142</v>
      </c>
      <c r="B7" s="86">
        <f>[2]Sheet1!G55</f>
        <v>6.5</v>
      </c>
    </row>
    <row r="8" spans="1:2" ht="33.75" customHeight="1">
      <c r="A8" s="245" t="s">
        <v>143</v>
      </c>
      <c r="B8" s="86">
        <f>[2]Sheet1!G56</f>
        <v>6.1</v>
      </c>
    </row>
    <row r="9" spans="1:2" ht="33.75" customHeight="1">
      <c r="A9" s="245" t="s">
        <v>144</v>
      </c>
      <c r="B9" s="86">
        <f>[2]Sheet1!G57</f>
        <v>5.3</v>
      </c>
    </row>
    <row r="10" spans="1:2" ht="33.75" customHeight="1">
      <c r="A10" s="245" t="s">
        <v>145</v>
      </c>
      <c r="B10" s="86">
        <f>[2]Sheet1!G58</f>
        <v>9.8000000000000007</v>
      </c>
    </row>
    <row r="11" spans="1:2" ht="33.75" customHeight="1">
      <c r="A11" s="245" t="s">
        <v>146</v>
      </c>
      <c r="B11" s="86">
        <f>[2]Sheet1!G59</f>
        <v>8.6</v>
      </c>
    </row>
    <row r="12" spans="1:2" ht="33.75" customHeight="1">
      <c r="A12" s="245" t="s">
        <v>147</v>
      </c>
      <c r="B12" s="86">
        <f>[2]Sheet1!G60</f>
        <v>8.6</v>
      </c>
    </row>
    <row r="13" spans="1:2" ht="33.75" customHeight="1">
      <c r="A13" s="245" t="s">
        <v>148</v>
      </c>
      <c r="B13" s="86">
        <f>[2]Sheet1!G61</f>
        <v>8.8000000000000007</v>
      </c>
    </row>
    <row r="14" spans="1:2" ht="33.75" customHeight="1">
      <c r="A14" s="229" t="s">
        <v>149</v>
      </c>
      <c r="B14" s="86">
        <f>[2]Sheet1!G62</f>
        <v>22.1</v>
      </c>
    </row>
    <row r="15" spans="1:2" s="239" customFormat="1" ht="10.8">
      <c r="A15" s="317"/>
      <c r="B15" s="317"/>
    </row>
  </sheetData>
  <mergeCells count="2">
    <mergeCell ref="A1:B1"/>
    <mergeCell ref="A15:B15"/>
  </mergeCells>
  <phoneticPr fontId="48" type="noConversion"/>
  <pageMargins left="0.75" right="0.75" top="1" bottom="1" header="0.5" footer="0.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8"/>
  <sheetViews>
    <sheetView workbookViewId="0">
      <selection activeCell="H16" sqref="H16"/>
    </sheetView>
  </sheetViews>
  <sheetFormatPr defaultColWidth="8" defaultRowHeight="15.6"/>
  <cols>
    <col min="1" max="1" width="21.8984375" customWidth="1"/>
    <col min="2" max="2" width="12.59765625" customWidth="1"/>
    <col min="3" max="3" width="12.19921875" customWidth="1"/>
    <col min="4" max="4" width="12.59765625" customWidth="1"/>
    <col min="5" max="5" width="10.09765625" customWidth="1"/>
    <col min="6" max="6" width="6.8984375" style="95" customWidth="1"/>
  </cols>
  <sheetData>
    <row r="1" spans="1:6" ht="25.8">
      <c r="A1" s="318" t="s">
        <v>150</v>
      </c>
      <c r="B1" s="318"/>
      <c r="C1" s="318"/>
      <c r="D1" s="318"/>
      <c r="E1" s="237"/>
      <c r="F1" s="237"/>
    </row>
    <row r="2" spans="1:6">
      <c r="A2" s="222"/>
      <c r="B2" s="222"/>
      <c r="C2" s="222"/>
      <c r="D2" s="222"/>
      <c r="F2"/>
    </row>
    <row r="3" spans="1:6" ht="24" customHeight="1">
      <c r="A3" s="223" t="s">
        <v>112</v>
      </c>
      <c r="B3" s="224" t="s">
        <v>94</v>
      </c>
      <c r="C3" s="193" t="s">
        <v>151</v>
      </c>
      <c r="D3" s="211" t="s">
        <v>75</v>
      </c>
    </row>
    <row r="4" spans="1:6" ht="24" customHeight="1">
      <c r="A4" s="225" t="s">
        <v>152</v>
      </c>
      <c r="B4" s="226" t="s">
        <v>153</v>
      </c>
      <c r="C4" s="227">
        <f>'[3]1、B47001_2022年2月'!$D$12</f>
        <v>1850</v>
      </c>
      <c r="D4" s="228"/>
    </row>
    <row r="5" spans="1:6" ht="24" customHeight="1">
      <c r="A5" s="229" t="s">
        <v>154</v>
      </c>
      <c r="B5" s="230" t="s">
        <v>153</v>
      </c>
      <c r="C5" s="231">
        <f>'[3]1、B47001_2022年2月'!$E$12</f>
        <v>130</v>
      </c>
      <c r="D5" s="232">
        <f>'[3]1、B47001_2022年2月'!$G$12</f>
        <v>16.100000000000001</v>
      </c>
    </row>
    <row r="6" spans="1:6" ht="24" customHeight="1">
      <c r="A6" s="85" t="s">
        <v>155</v>
      </c>
      <c r="B6" s="139" t="s">
        <v>37</v>
      </c>
      <c r="C6" s="233">
        <f>'[3]1、B47001_2022年2月'!$W$12</f>
        <v>2161.96</v>
      </c>
      <c r="D6" s="234">
        <f>'[3]1、B47001_2022年2月'!$Y$12</f>
        <v>11.39</v>
      </c>
    </row>
    <row r="7" spans="1:6" ht="24" customHeight="1">
      <c r="A7" s="110" t="s">
        <v>156</v>
      </c>
      <c r="B7" s="139" t="s">
        <v>37</v>
      </c>
      <c r="C7" s="233">
        <f>'[3]1、B47001_2022年2月'!$Z$12</f>
        <v>999.3</v>
      </c>
      <c r="D7" s="234">
        <f>'[3]1、B47001_2022年2月'!$AB$12</f>
        <v>15.89</v>
      </c>
    </row>
    <row r="8" spans="1:6" ht="24" customHeight="1">
      <c r="A8" s="110" t="s">
        <v>157</v>
      </c>
      <c r="B8" s="139" t="s">
        <v>37</v>
      </c>
      <c r="C8" s="233">
        <f>'[3]1、B47001_2022年2月'!$AF$12</f>
        <v>862.63</v>
      </c>
      <c r="D8" s="234">
        <f>'[3]1、B47001_2022年2月'!$AH$12</f>
        <v>24.77</v>
      </c>
    </row>
    <row r="9" spans="1:6" ht="24" customHeight="1">
      <c r="A9" s="110" t="s">
        <v>158</v>
      </c>
      <c r="B9" s="139" t="s">
        <v>37</v>
      </c>
      <c r="C9" s="233">
        <f>'[3]1、B47001_2022年2月'!$AI$12</f>
        <v>707.83</v>
      </c>
      <c r="D9" s="234">
        <f>'[3]1、B47001_2022年2月'!$AK$12</f>
        <v>25.82</v>
      </c>
    </row>
    <row r="10" spans="1:6" ht="24" customHeight="1">
      <c r="A10" s="110" t="s">
        <v>159</v>
      </c>
      <c r="B10" s="139" t="s">
        <v>37</v>
      </c>
      <c r="C10" s="233">
        <f>'[3]1、B47001_2022年2月'!$AL$12</f>
        <v>30.44</v>
      </c>
      <c r="D10" s="234">
        <f>'[3]1、B47001_2022年2月'!$AN$12</f>
        <v>20.75</v>
      </c>
    </row>
    <row r="11" spans="1:6" ht="24" customHeight="1">
      <c r="A11" s="110" t="s">
        <v>160</v>
      </c>
      <c r="B11" s="139" t="s">
        <v>37</v>
      </c>
      <c r="C11" s="233">
        <f>'[3]1、B47001_2022年2月'!$AO$12</f>
        <v>22.38</v>
      </c>
      <c r="D11" s="234">
        <f>'[3]1、B47001_2022年2月'!$AQ$12</f>
        <v>13.6</v>
      </c>
    </row>
    <row r="12" spans="1:6" ht="24" customHeight="1">
      <c r="A12" s="110" t="s">
        <v>161</v>
      </c>
      <c r="B12" s="139" t="s">
        <v>37</v>
      </c>
      <c r="C12" s="233">
        <f>'[3]1、B47001_2022年2月'!$AR$12</f>
        <v>33.729999999999997</v>
      </c>
      <c r="D12" s="234">
        <f>'[3]1、B47001_2022年2月'!$AT$12</f>
        <v>10.050000000000001</v>
      </c>
    </row>
    <row r="13" spans="1:6" ht="24" customHeight="1">
      <c r="A13" s="110" t="s">
        <v>162</v>
      </c>
      <c r="B13" s="139" t="s">
        <v>37</v>
      </c>
      <c r="C13" s="233">
        <f>'[3]1、B47001_2022年2月'!$AX$12</f>
        <v>10.6</v>
      </c>
      <c r="D13" s="234">
        <f>'[3]1、B47001_2022年2月'!$AZ$12</f>
        <v>28.02</v>
      </c>
    </row>
    <row r="14" spans="1:6" ht="24" customHeight="1">
      <c r="A14" s="110" t="s">
        <v>163</v>
      </c>
      <c r="B14" s="139" t="s">
        <v>37</v>
      </c>
      <c r="C14" s="233">
        <f>'[3]1、B47001_2022年2月'!$CE$12</f>
        <v>43.37</v>
      </c>
      <c r="D14" s="234">
        <f>'[3]1、B47001_2022年2月'!$CG$12</f>
        <v>35.869999999999997</v>
      </c>
    </row>
    <row r="15" spans="1:6" ht="24" customHeight="1">
      <c r="A15" s="110" t="s">
        <v>164</v>
      </c>
      <c r="B15" s="139" t="s">
        <v>37</v>
      </c>
      <c r="C15" s="233">
        <f>'[3]1、B47001_2022年2月'!$CK$12</f>
        <v>17.59</v>
      </c>
      <c r="D15" s="234">
        <f>'[3]1、B47001_2022年2月'!$CM$12</f>
        <v>102.88</v>
      </c>
    </row>
    <row r="16" spans="1:6" ht="24" customHeight="1">
      <c r="A16" s="110" t="s">
        <v>165</v>
      </c>
      <c r="B16" s="139" t="s">
        <v>37</v>
      </c>
      <c r="C16" s="233">
        <f>'[3]1、B47001_2022年2月'!$CH$12</f>
        <v>4.03</v>
      </c>
      <c r="D16" s="234">
        <f>'[3]1、B47001_2022年2月'!$CJ$12</f>
        <v>175.33</v>
      </c>
    </row>
    <row r="17" spans="1:4" ht="24" customHeight="1">
      <c r="A17" s="126" t="s">
        <v>166</v>
      </c>
      <c r="B17" s="140" t="s">
        <v>27</v>
      </c>
      <c r="C17" s="235">
        <f>'[3]1、B47001_2022年2月'!$CQ$12</f>
        <v>24.63</v>
      </c>
      <c r="D17" s="236">
        <f>'[3]1、B47001_2022年2月'!$CS$12</f>
        <v>-0.32</v>
      </c>
    </row>
    <row r="18" spans="1:4" ht="17.399999999999999">
      <c r="A18" s="110" t="s">
        <v>167</v>
      </c>
      <c r="B18" s="143"/>
      <c r="C18" s="143"/>
    </row>
  </sheetData>
  <mergeCells count="1">
    <mergeCell ref="A1:D1"/>
  </mergeCells>
  <phoneticPr fontId="48" type="noConversion"/>
  <pageMargins left="0.7" right="0.7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8"/>
  <sheetViews>
    <sheetView zoomScale="85" zoomScaleNormal="85" workbookViewId="0">
      <selection activeCell="I10" sqref="I10"/>
    </sheetView>
  </sheetViews>
  <sheetFormatPr defaultColWidth="7.8984375" defaultRowHeight="15.6"/>
  <cols>
    <col min="1" max="1" width="35.59765625" customWidth="1"/>
    <col min="2" max="2" width="21.59765625" customWidth="1"/>
    <col min="3" max="3" width="17.296875" customWidth="1"/>
    <col min="4" max="4" width="9.796875"/>
  </cols>
  <sheetData>
    <row r="1" spans="1:6" ht="25.5" customHeight="1">
      <c r="A1" s="319" t="s">
        <v>168</v>
      </c>
      <c r="B1" s="319"/>
      <c r="C1" s="319"/>
      <c r="D1" s="319"/>
    </row>
    <row r="2" spans="1:6">
      <c r="C2" s="209"/>
    </row>
    <row r="3" spans="1:6" s="77" customFormat="1" ht="43.8" customHeight="1">
      <c r="A3" s="210" t="s">
        <v>73</v>
      </c>
      <c r="B3" s="134" t="s">
        <v>169</v>
      </c>
      <c r="C3" s="211" t="s">
        <v>170</v>
      </c>
      <c r="D3" s="137"/>
    </row>
    <row r="4" spans="1:6" s="208" customFormat="1" ht="43.65" customHeight="1">
      <c r="A4" s="212" t="s">
        <v>171</v>
      </c>
      <c r="B4" s="213"/>
      <c r="C4" s="214"/>
      <c r="D4" s="215"/>
    </row>
    <row r="5" spans="1:6" s="77" customFormat="1" ht="37.950000000000003" customHeight="1">
      <c r="A5" s="216" t="s">
        <v>172</v>
      </c>
      <c r="B5" s="217"/>
      <c r="C5" s="218"/>
      <c r="D5" s="215"/>
      <c r="E5" s="208"/>
      <c r="F5" s="208"/>
    </row>
    <row r="6" spans="1:6" s="77" customFormat="1" ht="27.9" customHeight="1">
      <c r="A6" s="216" t="s">
        <v>38</v>
      </c>
      <c r="B6" s="217"/>
      <c r="C6" s="218"/>
      <c r="D6" s="215"/>
      <c r="E6" s="208"/>
      <c r="F6" s="208"/>
    </row>
    <row r="7" spans="1:6" s="77" customFormat="1" ht="27.9" customHeight="1">
      <c r="A7" s="216" t="s">
        <v>39</v>
      </c>
      <c r="B7" s="217"/>
      <c r="C7" s="218"/>
      <c r="D7" s="215"/>
      <c r="E7" s="208"/>
      <c r="F7" s="208"/>
    </row>
    <row r="8" spans="1:6" s="77" customFormat="1" ht="27.9" customHeight="1">
      <c r="A8" s="216" t="s">
        <v>173</v>
      </c>
      <c r="B8" s="217"/>
      <c r="C8" s="218"/>
      <c r="D8" s="215"/>
      <c r="E8" s="208"/>
      <c r="F8" s="208"/>
    </row>
    <row r="9" spans="1:6" s="77" customFormat="1" ht="27.9" customHeight="1">
      <c r="A9" s="216" t="s">
        <v>174</v>
      </c>
      <c r="B9" s="217"/>
      <c r="C9" s="218"/>
      <c r="D9" s="215"/>
      <c r="E9" s="208"/>
      <c r="F9" s="208"/>
    </row>
    <row r="10" spans="1:6" s="77" customFormat="1" ht="27.9" customHeight="1">
      <c r="A10" s="216" t="s">
        <v>40</v>
      </c>
      <c r="B10" s="217"/>
      <c r="C10" s="218"/>
      <c r="D10" s="215"/>
      <c r="E10" s="208"/>
      <c r="F10" s="208"/>
    </row>
    <row r="11" spans="1:6" s="77" customFormat="1" ht="27.9" customHeight="1">
      <c r="A11" s="216" t="s">
        <v>175</v>
      </c>
      <c r="B11" s="217"/>
      <c r="C11" s="218"/>
      <c r="D11" s="215"/>
      <c r="E11" s="208"/>
      <c r="F11" s="208"/>
    </row>
    <row r="12" spans="1:6" s="77" customFormat="1" ht="27.9" customHeight="1">
      <c r="A12" s="216" t="s">
        <v>176</v>
      </c>
      <c r="B12" s="217"/>
      <c r="C12" s="218"/>
      <c r="D12" s="215"/>
      <c r="E12" s="208"/>
      <c r="F12" s="208"/>
    </row>
    <row r="13" spans="1:6" s="77" customFormat="1" ht="27.9" customHeight="1">
      <c r="A13" s="216" t="s">
        <v>177</v>
      </c>
      <c r="B13" s="217"/>
      <c r="C13" s="218"/>
      <c r="D13" s="215"/>
      <c r="E13" s="208"/>
      <c r="F13" s="208"/>
    </row>
    <row r="14" spans="1:6" s="77" customFormat="1" ht="27.9" customHeight="1">
      <c r="A14" s="216" t="s">
        <v>178</v>
      </c>
      <c r="B14" s="217"/>
      <c r="C14" s="218"/>
      <c r="D14" s="215"/>
      <c r="E14" s="208"/>
      <c r="F14" s="208"/>
    </row>
    <row r="15" spans="1:6" s="77" customFormat="1" ht="27.9" customHeight="1">
      <c r="A15" s="216" t="s">
        <v>179</v>
      </c>
      <c r="B15" s="217"/>
      <c r="C15" s="218"/>
      <c r="D15" s="215"/>
      <c r="E15" s="208"/>
      <c r="F15" s="208"/>
    </row>
    <row r="16" spans="1:6" s="77" customFormat="1" ht="35.4" customHeight="1">
      <c r="A16" s="216" t="s">
        <v>180</v>
      </c>
      <c r="B16" s="217"/>
      <c r="C16" s="218"/>
      <c r="D16" s="215"/>
      <c r="E16" s="208"/>
      <c r="F16" s="208"/>
    </row>
    <row r="17" spans="1:6" s="77" customFormat="1" ht="27.9" customHeight="1">
      <c r="A17" s="216" t="s">
        <v>181</v>
      </c>
      <c r="B17" s="217"/>
      <c r="C17" s="218"/>
      <c r="D17" s="215"/>
      <c r="E17" s="208"/>
      <c r="F17" s="208"/>
    </row>
    <row r="18" spans="1:6" s="77" customFormat="1" ht="27.9" customHeight="1">
      <c r="A18" s="219" t="s">
        <v>182</v>
      </c>
      <c r="B18" s="220"/>
      <c r="C18" s="221"/>
      <c r="D18" s="215"/>
      <c r="E18" s="208"/>
      <c r="F18" s="208"/>
    </row>
  </sheetData>
  <mergeCells count="1">
    <mergeCell ref="A1:D1"/>
  </mergeCells>
  <phoneticPr fontId="48" type="noConversion"/>
  <pageMargins left="0.75" right="0.75" top="1" bottom="1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发展目标</vt:lpstr>
      <vt:lpstr>主要经济指标</vt:lpstr>
      <vt:lpstr>GDP</vt:lpstr>
      <vt:lpstr>农业</vt:lpstr>
      <vt:lpstr>规模工业生产主要分类</vt:lpstr>
      <vt:lpstr>主要产业</vt:lpstr>
      <vt:lpstr>分县市区园区工业</vt:lpstr>
      <vt:lpstr>规模以上工业经济效益</vt:lpstr>
      <vt:lpstr>用电量</vt:lpstr>
      <vt:lpstr>固定资产投资</vt:lpstr>
      <vt:lpstr>固定资产投资2</vt:lpstr>
      <vt:lpstr>商品房建设与销售</vt:lpstr>
      <vt:lpstr>国内贸易、旅游</vt:lpstr>
      <vt:lpstr>热点商品</vt:lpstr>
      <vt:lpstr>规上服务业营业收入</vt:lpstr>
      <vt:lpstr>交通运输邮电</vt:lpstr>
      <vt:lpstr>财政金融</vt:lpstr>
      <vt:lpstr>人民生活和物价1</vt:lpstr>
      <vt:lpstr>调查单位</vt:lpstr>
      <vt:lpstr>县市1</vt:lpstr>
      <vt:lpstr>县市2</vt:lpstr>
    </vt:vector>
  </TitlesOfParts>
  <Company>岳阳市统计局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综合研究室</dc:creator>
  <cp:lastModifiedBy>徐虹平</cp:lastModifiedBy>
  <cp:revision>1</cp:revision>
  <cp:lastPrinted>2020-05-10T11:05:00Z</cp:lastPrinted>
  <dcterms:created xsi:type="dcterms:W3CDTF">2003-01-27T18:46:00Z</dcterms:created>
  <dcterms:modified xsi:type="dcterms:W3CDTF">2023-02-07T07:26:05Z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</Properties>
</file>