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附表1 (8月1号下午定稿)" sheetId="1" r:id="rId1"/>
    <sheet name="汇总表" sheetId="2" r:id="rId2"/>
  </sheets>
  <externalReferences>
    <externalReference r:id="rId5"/>
  </externalReferences>
  <definedNames>
    <definedName name="_xlnm.Print_Titles" localSheetId="0">'附表1 (8月1号下午定稿)'!$1:$4</definedName>
    <definedName name="_xlnm.Print_Titles" localSheetId="1">'汇总表'!$1:$6</definedName>
  </definedNames>
  <calcPr fullCalcOnLoad="1"/>
</workbook>
</file>

<file path=xl/sharedStrings.xml><?xml version="1.0" encoding="utf-8"?>
<sst xmlns="http://schemas.openxmlformats.org/spreadsheetml/2006/main" count="557" uniqueCount="435">
  <si>
    <t>华容县2017年度洞庭湖区沟渠疏浚省级奖补资金实施计划表</t>
  </si>
  <si>
    <t>序号</t>
  </si>
  <si>
    <t>沟渠名称</t>
  </si>
  <si>
    <t>沟渠现状</t>
  </si>
  <si>
    <t>主要建设任务</t>
  </si>
  <si>
    <t>主要工程量</t>
  </si>
  <si>
    <t>工程投资(万元)</t>
  </si>
  <si>
    <t>备注</t>
  </si>
  <si>
    <t>总投资</t>
  </si>
  <si>
    <t>各级财政投入</t>
  </si>
  <si>
    <t>其它</t>
  </si>
  <si>
    <t>长度
(km)</t>
  </si>
  <si>
    <t>底宽
(m)</t>
  </si>
  <si>
    <t>建筑物
(处)</t>
  </si>
  <si>
    <t>清淤   长度    (km)</t>
  </si>
  <si>
    <t>整修
建筑物
(处)</t>
  </si>
  <si>
    <r>
      <t>清淤
(m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</si>
  <si>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>土方   (m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</si>
  <si>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>石方
(m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</si>
  <si>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>砼
(m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)</t>
    </r>
  </si>
  <si>
    <t>省级
奖补</t>
  </si>
  <si>
    <t>市级
财政</t>
  </si>
  <si>
    <t>县级及县级以下自筹</t>
  </si>
  <si>
    <t>政府  贷款</t>
  </si>
  <si>
    <t>整合项目资金</t>
  </si>
  <si>
    <t>社会    资金</t>
  </si>
  <si>
    <t>群众    自筹</t>
  </si>
  <si>
    <t>一</t>
  </si>
  <si>
    <t>华容县</t>
  </si>
  <si>
    <t>北景港镇</t>
  </si>
  <si>
    <t>大型沟渠</t>
  </si>
  <si>
    <t>益华支渠</t>
  </si>
  <si>
    <t>向阳干渠</t>
  </si>
  <si>
    <t>13～30</t>
  </si>
  <si>
    <t>协和干渠</t>
  </si>
  <si>
    <t>育英西渠</t>
  </si>
  <si>
    <t>朝阳渠</t>
  </si>
  <si>
    <t>战备渠</t>
  </si>
  <si>
    <t>抗美渠</t>
  </si>
  <si>
    <t>五爱干渠</t>
  </si>
  <si>
    <t>中型沟渠</t>
  </si>
  <si>
    <t>联华支渠</t>
  </si>
  <si>
    <t>红旗渠</t>
  </si>
  <si>
    <t>友谊渠</t>
  </si>
  <si>
    <t>联盟渠</t>
  </si>
  <si>
    <t>立新渠</t>
  </si>
  <si>
    <t>赛禹中心沟</t>
  </si>
  <si>
    <t>团结渠</t>
  </si>
  <si>
    <t>章华镇</t>
  </si>
  <si>
    <t>蔡家湖渠</t>
  </si>
  <si>
    <t>护城大港</t>
  </si>
  <si>
    <t>11～20</t>
  </si>
  <si>
    <t>新津渠</t>
  </si>
  <si>
    <t>华护渠</t>
  </si>
  <si>
    <t>南支渠</t>
  </si>
  <si>
    <t>金窝渠</t>
  </si>
  <si>
    <t>排山渠</t>
  </si>
  <si>
    <t>长沥港</t>
  </si>
  <si>
    <t>插旗镇</t>
  </si>
  <si>
    <t>建闸沟</t>
  </si>
  <si>
    <t>10～14</t>
  </si>
  <si>
    <t>八千沟</t>
  </si>
  <si>
    <t>10～12</t>
  </si>
  <si>
    <t>抢排沟</t>
  </si>
  <si>
    <t>5～7</t>
  </si>
  <si>
    <t>新联电排沟</t>
  </si>
  <si>
    <t>禹洲沟</t>
  </si>
  <si>
    <t>立新沟</t>
  </si>
  <si>
    <t>官山引水渠</t>
  </si>
  <si>
    <t>钱粮湖分界沟</t>
  </si>
  <si>
    <t>莲湖斗私渠</t>
  </si>
  <si>
    <t>农渔场东湖分界沟</t>
  </si>
  <si>
    <t>千和切流沟</t>
  </si>
  <si>
    <t>东风排渠</t>
  </si>
  <si>
    <t>新河乡</t>
  </si>
  <si>
    <t>华三渠</t>
  </si>
  <si>
    <t>新宋渠（大）</t>
  </si>
  <si>
    <t>新宋渠（中）</t>
  </si>
  <si>
    <t>新河干渠</t>
  </si>
  <si>
    <t>争光渠</t>
  </si>
  <si>
    <t>南北渠</t>
  </si>
  <si>
    <t>长卡渠</t>
  </si>
  <si>
    <t>双益渠</t>
  </si>
  <si>
    <t>南堤电排渠</t>
  </si>
  <si>
    <t>7、9组渠排渍渠</t>
  </si>
  <si>
    <t>赤北渠</t>
  </si>
  <si>
    <t>操军镇</t>
  </si>
  <si>
    <t>上湖入湖沟</t>
  </si>
  <si>
    <t>莲子湖闸沟</t>
  </si>
  <si>
    <t>东湾湖中心沟</t>
  </si>
  <si>
    <t>上挡沟</t>
  </si>
  <si>
    <t>永益渠</t>
  </si>
  <si>
    <t>东湾湖出水沟</t>
  </si>
  <si>
    <t>闸口机埠沟</t>
  </si>
  <si>
    <t>东港中心沟</t>
  </si>
  <si>
    <t>砚溪河</t>
  </si>
  <si>
    <t>中咀剅沟</t>
  </si>
  <si>
    <t>六合中心沟</t>
  </si>
  <si>
    <t>麦子九弯沟</t>
  </si>
  <si>
    <t>岳城战备沟</t>
  </si>
  <si>
    <t>跃进沟</t>
  </si>
  <si>
    <t>合丰战备沟</t>
  </si>
  <si>
    <t>护安幸福渠</t>
  </si>
  <si>
    <t>油榨骨架沟</t>
  </si>
  <si>
    <t>油榨4组沟</t>
  </si>
  <si>
    <t>注滋口镇</t>
  </si>
  <si>
    <t>隆庆河引水渠</t>
  </si>
  <si>
    <t>下隆西沟</t>
  </si>
  <si>
    <t>新富渠</t>
  </si>
  <si>
    <t>新强渠</t>
  </si>
  <si>
    <t>北支渠</t>
  </si>
  <si>
    <t>新港渠</t>
  </si>
  <si>
    <t>团山渠</t>
  </si>
  <si>
    <t>东风渠</t>
  </si>
  <si>
    <t>西均和沟</t>
  </si>
  <si>
    <t>均南沟</t>
  </si>
  <si>
    <t>东七一沟</t>
  </si>
  <si>
    <t>丰收沟</t>
  </si>
  <si>
    <t>光明渠</t>
  </si>
  <si>
    <t>红卫沟</t>
  </si>
  <si>
    <t>下卫星沟</t>
  </si>
  <si>
    <t>围湖沟</t>
  </si>
  <si>
    <t>民益渠</t>
  </si>
  <si>
    <t>十一组沟</t>
  </si>
  <si>
    <t>红星沟</t>
  </si>
  <si>
    <t>孟家沟</t>
  </si>
  <si>
    <t>团结沟</t>
  </si>
  <si>
    <t>九型沟</t>
  </si>
  <si>
    <t>治河渡镇</t>
  </si>
  <si>
    <t>张渔围沟</t>
  </si>
  <si>
    <t>月渔围沟</t>
  </si>
  <si>
    <t>四方湖围沟</t>
  </si>
  <si>
    <t>东红沟</t>
  </si>
  <si>
    <t>学惠中沟</t>
  </si>
  <si>
    <t>潘华渠</t>
  </si>
  <si>
    <t>轭头灌渠</t>
  </si>
  <si>
    <t>南堤拐排渠</t>
  </si>
  <si>
    <t>鱼野渠</t>
  </si>
  <si>
    <t>红光渠</t>
  </si>
  <si>
    <t>三八渠</t>
  </si>
  <si>
    <t>下高三支渠</t>
  </si>
  <si>
    <t>红上渠</t>
  </si>
  <si>
    <t>梅田湖镇</t>
  </si>
  <si>
    <t>蔡家湾电排渠</t>
  </si>
  <si>
    <t>清水河</t>
  </si>
  <si>
    <t>社教渠</t>
  </si>
  <si>
    <t>八一渠</t>
  </si>
  <si>
    <t>一姓湖机埠引水渠</t>
  </si>
  <si>
    <t>永福渠</t>
  </si>
  <si>
    <t>永吉渠</t>
  </si>
  <si>
    <t>金鸡水管渠</t>
  </si>
  <si>
    <t>华南渠</t>
  </si>
  <si>
    <t>薛家垱围湖渠</t>
  </si>
  <si>
    <t>迎丰排渠</t>
  </si>
  <si>
    <t>西干渠</t>
  </si>
  <si>
    <t>东干渠</t>
  </si>
  <si>
    <t>北垸排渠</t>
  </si>
  <si>
    <t>群力渠</t>
  </si>
  <si>
    <t>宋家湖西排渠</t>
  </si>
  <si>
    <t>下沙河上部</t>
  </si>
  <si>
    <t>5～6</t>
  </si>
  <si>
    <t>跃进渠</t>
  </si>
  <si>
    <t>五一渠</t>
  </si>
  <si>
    <t>团洲乡</t>
  </si>
  <si>
    <t>西电渠</t>
  </si>
  <si>
    <t>团南70机埠排渍沟</t>
  </si>
  <si>
    <t>城乡渠</t>
  </si>
  <si>
    <t>团西公私渠</t>
  </si>
  <si>
    <t>团新南50机埠排水沟</t>
  </si>
  <si>
    <t>团新北50机埠排水沟</t>
  </si>
  <si>
    <t>团东50机埠排渍沟</t>
  </si>
  <si>
    <t>湘莲场70机埠主沟</t>
  </si>
  <si>
    <t>团容抢排渠</t>
  </si>
  <si>
    <t>5.5～9.5</t>
  </si>
  <si>
    <t>团新北西边夹子沟</t>
  </si>
  <si>
    <t>禹山镇</t>
  </si>
  <si>
    <t>莲花村东边渠</t>
  </si>
  <si>
    <t>九直渠</t>
  </si>
  <si>
    <t>下横渠</t>
  </si>
  <si>
    <t>九横渠</t>
  </si>
  <si>
    <t>东灌渠</t>
  </si>
  <si>
    <t>瓦圻河排渠</t>
  </si>
  <si>
    <t>五直渠</t>
  </si>
  <si>
    <t>舒家湾机埠渠</t>
  </si>
  <si>
    <t>六横渠</t>
  </si>
  <si>
    <t>八横渠</t>
  </si>
  <si>
    <t>十横渠</t>
  </si>
  <si>
    <t>瓦竹山引水渠</t>
  </si>
  <si>
    <t>蓼兰窖北渔分界渠</t>
  </si>
  <si>
    <t>终石渠</t>
  </si>
  <si>
    <t>终南村三组抗旱渠</t>
  </si>
  <si>
    <t>东风首渠</t>
  </si>
  <si>
    <t>夏家村七一渠</t>
  </si>
  <si>
    <t>鲇鱼须镇</t>
  </si>
  <si>
    <t>鲇市机埠引水渠</t>
  </si>
  <si>
    <t>赤眼湖围湖沟</t>
  </si>
  <si>
    <t>塘坊机埠引水渠</t>
  </si>
  <si>
    <t>禾丰机埠引水渠</t>
  </si>
  <si>
    <t>桑场主排渠</t>
  </si>
  <si>
    <t>莲湖渠</t>
  </si>
  <si>
    <t>七二机埠引水渠</t>
  </si>
  <si>
    <t>许蔡分界沟</t>
  </si>
  <si>
    <t>宋市剅沟</t>
  </si>
  <si>
    <t>江流主排渠</t>
  </si>
  <si>
    <t>新宋分界沟</t>
  </si>
  <si>
    <t>甘阳引水渠</t>
  </si>
  <si>
    <t>王家湖渠</t>
  </si>
  <si>
    <t>东岗傍山渠</t>
  </si>
  <si>
    <t>东岗赛红分界沟</t>
  </si>
  <si>
    <t>竺家渔场围沟</t>
  </si>
  <si>
    <t>竺家机埠引水渠</t>
  </si>
  <si>
    <t>鲇市机埠出水沟</t>
  </si>
  <si>
    <t>高山抗旱渠</t>
  </si>
  <si>
    <t>观音岭引水渠</t>
  </si>
  <si>
    <t>水产沟</t>
  </si>
  <si>
    <t>城乡分界沟</t>
  </si>
  <si>
    <t>荷花6组出水沟</t>
  </si>
  <si>
    <t>两湖闸出水沟</t>
  </si>
  <si>
    <t>业谟2、6组排渍沟</t>
  </si>
  <si>
    <t>水产6、7组分界沟</t>
  </si>
  <si>
    <t>万宋分界沟</t>
  </si>
  <si>
    <t>万庾镇</t>
  </si>
  <si>
    <t>塌西湖渔场主排渠</t>
  </si>
  <si>
    <t>渔场排水外沟</t>
  </si>
  <si>
    <t>15～32</t>
  </si>
  <si>
    <t>南渍堤内排沟</t>
  </si>
  <si>
    <t>长利港</t>
  </si>
  <si>
    <t>荷兰咀引水渠</t>
  </si>
  <si>
    <t>青年港</t>
  </si>
  <si>
    <t>柑梓树机埠引水渠</t>
  </si>
  <si>
    <t>花土地引水渠</t>
  </si>
  <si>
    <t>4组主排灌渠</t>
  </si>
  <si>
    <t>3组主排灌渠</t>
  </si>
  <si>
    <t>2组主排灌渠</t>
  </si>
  <si>
    <t>1组主排灌渠</t>
  </si>
  <si>
    <t>陈贤渠</t>
  </si>
  <si>
    <t>董家垱渠</t>
  </si>
  <si>
    <t>五、七排渠</t>
  </si>
  <si>
    <t>肚子沟</t>
  </si>
  <si>
    <t>三排渠</t>
  </si>
  <si>
    <t>9组后渠</t>
  </si>
  <si>
    <t>南湖围渠</t>
  </si>
  <si>
    <t>狮子山引水渠</t>
  </si>
  <si>
    <t>黄土坡引水渠</t>
  </si>
  <si>
    <t>丁家岭机埠引水渠</t>
  </si>
  <si>
    <t>3、7、8组垸子渠</t>
  </si>
  <si>
    <t>黑树林机埠引水渠</t>
  </si>
  <si>
    <t>五新渠</t>
  </si>
  <si>
    <t>湖田内渠</t>
  </si>
  <si>
    <t>北山背沟</t>
  </si>
  <si>
    <t>寺藏﹑黄山分家沟</t>
  </si>
  <si>
    <t>富强﹑田铺分家沟</t>
  </si>
  <si>
    <t>竺毕港</t>
  </si>
  <si>
    <t>四排渠</t>
  </si>
  <si>
    <t>主排渠</t>
  </si>
  <si>
    <t>三封寺镇</t>
  </si>
  <si>
    <t>五湖高撇渠</t>
  </si>
  <si>
    <t>大垱湖排渠</t>
  </si>
  <si>
    <t>三新排渠</t>
  </si>
  <si>
    <t>马涧九组渠</t>
  </si>
  <si>
    <t>马涧港</t>
  </si>
  <si>
    <t>板桥湖排渍渠</t>
  </si>
  <si>
    <t>13.0-16.0</t>
  </si>
  <si>
    <t>官堰高撇渠</t>
  </si>
  <si>
    <t>铺安排渠</t>
  </si>
  <si>
    <t>复兴新村渠</t>
  </si>
  <si>
    <t>毛家渡排渠</t>
  </si>
  <si>
    <t>夏家堰排渠</t>
  </si>
  <si>
    <t>潘北排渠</t>
  </si>
  <si>
    <t>沙沟子-2渠</t>
  </si>
  <si>
    <t>五湖港渠</t>
  </si>
  <si>
    <t>华一水库</t>
  </si>
  <si>
    <t>木瓜垱至加油站</t>
  </si>
  <si>
    <t>金家咀至跃进桥</t>
  </si>
  <si>
    <t>1至8组黄石垱</t>
  </si>
  <si>
    <t>金盆老花屋蓄水渠</t>
  </si>
  <si>
    <t>官堰下别洪渠</t>
  </si>
  <si>
    <t>东山镇</t>
  </si>
  <si>
    <t>小荆湖机埠渠</t>
  </si>
  <si>
    <t>江州排渠</t>
  </si>
  <si>
    <t>幺台老机埠渠</t>
  </si>
  <si>
    <t>黄合十组排渍沟</t>
  </si>
  <si>
    <t>友谊闸排渠</t>
  </si>
  <si>
    <t>芦花群英港</t>
  </si>
  <si>
    <t>明镜电排渠</t>
  </si>
  <si>
    <t>新庄6组沟</t>
  </si>
  <si>
    <t>愚公渠</t>
  </si>
  <si>
    <t>荆湖丁字沟</t>
  </si>
  <si>
    <t>幺台机埠送水渠</t>
  </si>
  <si>
    <t>大耳山电排沟</t>
  </si>
  <si>
    <t>荆湖五组支渠</t>
  </si>
  <si>
    <t>新江排渠</t>
  </si>
  <si>
    <t>新庄4组沟</t>
  </si>
  <si>
    <t>伏寺排渠</t>
  </si>
  <si>
    <t>桂竹电排沟</t>
  </si>
  <si>
    <t>立公渠</t>
  </si>
  <si>
    <t>桑场渠</t>
  </si>
  <si>
    <t>清泥套渠</t>
  </si>
  <si>
    <t>墨山机埠沟</t>
  </si>
  <si>
    <t>荆湖1、2组主沟</t>
  </si>
  <si>
    <t>清泥闸放水渠</t>
  </si>
  <si>
    <t>黄合五组排渍沟</t>
  </si>
  <si>
    <t>兰家8组电排沟</t>
  </si>
  <si>
    <t>荆湖四组支渠</t>
  </si>
  <si>
    <t>荆湖三组支渠</t>
  </si>
  <si>
    <t>沙河水库</t>
  </si>
  <si>
    <t>说明：1、沟渠类别大型（底宽≥10m）、中型（10m＞底宽≥5m）。</t>
  </si>
  <si>
    <t>大型渠道长度</t>
  </si>
  <si>
    <t>条数</t>
  </si>
  <si>
    <t>公里</t>
  </si>
  <si>
    <t>中型渠道长度</t>
  </si>
  <si>
    <t>总共</t>
  </si>
  <si>
    <t>符合大中型</t>
  </si>
  <si>
    <t>原中型渠道</t>
  </si>
  <si>
    <t>小调整到大</t>
  </si>
  <si>
    <t>长度调整后</t>
  </si>
  <si>
    <t>实际数据</t>
  </si>
  <si>
    <t>大型</t>
  </si>
  <si>
    <t>原中型</t>
  </si>
  <si>
    <t>附件1-1</t>
  </si>
  <si>
    <t>华容县2017年度洞庭湖区沟渠疏浚省级奖补资金实施计划汇总表</t>
  </si>
  <si>
    <t>项目名称</t>
  </si>
  <si>
    <t>中型</t>
  </si>
  <si>
    <r>
      <t>条数(条</t>
    </r>
    <r>
      <rPr>
        <sz val="9"/>
        <color indexed="8"/>
        <rFont val="宋体"/>
        <family val="0"/>
      </rPr>
      <t>)</t>
    </r>
  </si>
  <si>
    <r>
      <t>长度(km</t>
    </r>
    <r>
      <rPr>
        <sz val="9"/>
        <color indexed="8"/>
        <rFont val="宋体"/>
        <family val="0"/>
      </rPr>
      <t>)</t>
    </r>
  </si>
  <si>
    <r>
      <t>建筑物
(处</t>
    </r>
    <r>
      <rPr>
        <sz val="9"/>
        <color indexed="8"/>
        <rFont val="宋体"/>
        <family val="0"/>
      </rPr>
      <t>)</t>
    </r>
  </si>
  <si>
    <r>
      <t>清淤
长度(km</t>
    </r>
    <r>
      <rPr>
        <sz val="9"/>
        <color indexed="8"/>
        <rFont val="宋体"/>
        <family val="0"/>
      </rPr>
      <t>)</t>
    </r>
  </si>
  <si>
    <r>
      <t>整修建筑物
(处</t>
    </r>
    <r>
      <rPr>
        <sz val="9"/>
        <color indexed="8"/>
        <rFont val="宋体"/>
        <family val="0"/>
      </rPr>
      <t>)</t>
    </r>
  </si>
  <si>
    <r>
      <t>清淤
(m</t>
    </r>
    <r>
      <rPr>
        <vertAlign val="superscript"/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)</t>
    </r>
  </si>
  <si>
    <r>
      <t>土方 (m</t>
    </r>
    <r>
      <rPr>
        <vertAlign val="superscript"/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)</t>
    </r>
  </si>
  <si>
    <r>
      <t>石方 (m</t>
    </r>
    <r>
      <rPr>
        <vertAlign val="superscript"/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)</t>
    </r>
  </si>
  <si>
    <r>
      <t>砼   (m</t>
    </r>
    <r>
      <rPr>
        <vertAlign val="superscript"/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)</t>
    </r>
  </si>
  <si>
    <t>华容县
合计</t>
  </si>
  <si>
    <t>县级</t>
  </si>
  <si>
    <t>县 级</t>
  </si>
  <si>
    <t>说明：沟渠类别大型（底宽≥10m）、中型（10m＞底宽≥5m）</t>
  </si>
  <si>
    <t>(一)</t>
  </si>
  <si>
    <t>北景港镇</t>
  </si>
  <si>
    <t>大型沟渠</t>
  </si>
  <si>
    <t>西三八渠</t>
  </si>
  <si>
    <t>育英东渠</t>
  </si>
  <si>
    <t>明月渠</t>
  </si>
  <si>
    <t>三群支渠</t>
  </si>
  <si>
    <t>联华渔业组中心渠</t>
  </si>
  <si>
    <t>团结渠</t>
  </si>
  <si>
    <t>建南支渠</t>
  </si>
  <si>
    <t>(二)</t>
  </si>
  <si>
    <t>章华镇</t>
  </si>
  <si>
    <t>板桥湖低沟</t>
  </si>
  <si>
    <t>中型沟渠</t>
  </si>
  <si>
    <t>星兴渠</t>
  </si>
  <si>
    <t>六一渠</t>
  </si>
  <si>
    <t>横堤内排渠</t>
  </si>
  <si>
    <t>(三)</t>
  </si>
  <si>
    <t>插旗镇</t>
  </si>
  <si>
    <t>新顶电排沟</t>
  </si>
  <si>
    <t>莲湖电排沟</t>
  </si>
  <si>
    <t>同福电排沟</t>
  </si>
  <si>
    <t>(四)</t>
  </si>
  <si>
    <t>新河乡</t>
  </si>
  <si>
    <t>10.0-12.0</t>
  </si>
  <si>
    <t>5.0-9.0</t>
  </si>
  <si>
    <t>7.5-8.0</t>
  </si>
  <si>
    <t>沙口村电排渠</t>
  </si>
  <si>
    <t>解放渠</t>
  </si>
  <si>
    <t>(五)</t>
  </si>
  <si>
    <t>操军镇</t>
  </si>
  <si>
    <t>(六)</t>
  </si>
  <si>
    <t>注滋口镇</t>
  </si>
  <si>
    <t>向电引水渠</t>
  </si>
  <si>
    <t>下新胜沟0+000-6+100</t>
  </si>
  <si>
    <t>下新胜沟6+100-10+870</t>
  </si>
  <si>
    <t>下新胜沟10+870-13+910</t>
  </si>
  <si>
    <t>下新胜沟13+910-20+650</t>
  </si>
  <si>
    <t>下新胜沟20+650-24+540</t>
  </si>
  <si>
    <t>下新胜沟24+540-30+350</t>
  </si>
  <si>
    <t>下新胜沟30+350-34+300</t>
  </si>
  <si>
    <t>下新胜沟34+300-35+670</t>
  </si>
  <si>
    <t>下新胜沟35+670-36+840</t>
  </si>
  <si>
    <t>下新胜沟36+840-41+210</t>
  </si>
  <si>
    <t>下新胜沟41+210-43+960</t>
  </si>
  <si>
    <t>下新胜沟43+960-47+650</t>
  </si>
  <si>
    <t>(七)</t>
  </si>
  <si>
    <t>(八)</t>
  </si>
  <si>
    <t>梅田湖镇</t>
  </si>
  <si>
    <t>大型沟渠</t>
  </si>
  <si>
    <t>90.0-180.0</t>
  </si>
  <si>
    <t>中型沟渠</t>
  </si>
  <si>
    <t>5.0-6.0</t>
  </si>
  <si>
    <t>水产中心渠</t>
  </si>
  <si>
    <t>社教渠北段</t>
  </si>
  <si>
    <t>5～6</t>
  </si>
  <si>
    <t>先锋闸引水渠</t>
  </si>
  <si>
    <t>(九)</t>
  </si>
  <si>
    <t>团洲乡</t>
  </si>
  <si>
    <t>5.5～9</t>
  </si>
  <si>
    <t>(十)</t>
  </si>
  <si>
    <t>禹山镇</t>
  </si>
  <si>
    <t>瓦圻河灌渠</t>
  </si>
  <si>
    <t>禹山环渠</t>
  </si>
  <si>
    <t>龙口咀渠</t>
  </si>
  <si>
    <t>50机埠排渍渠</t>
  </si>
  <si>
    <t>七横渠</t>
  </si>
  <si>
    <t>四直渠</t>
  </si>
  <si>
    <t>(十一)</t>
  </si>
  <si>
    <t>鲇鱼须镇</t>
  </si>
  <si>
    <t>席家湾沟</t>
  </si>
  <si>
    <t>马家湾沟</t>
  </si>
  <si>
    <t>松树机埠沟</t>
  </si>
  <si>
    <t>西湖闸排水渠</t>
  </si>
  <si>
    <t>东湾湖沟</t>
  </si>
  <si>
    <t>高山主渠</t>
  </si>
  <si>
    <t>百合15组至13组渠</t>
  </si>
  <si>
    <t>三兴渠</t>
  </si>
  <si>
    <t>(十二)</t>
  </si>
  <si>
    <t>万庾镇</t>
  </si>
  <si>
    <t>(十三)</t>
  </si>
  <si>
    <t>三封寺镇</t>
  </si>
  <si>
    <r>
      <t>10.5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11.0</t>
    </r>
  </si>
  <si>
    <t>10.5～13.5</t>
  </si>
  <si>
    <t>6～8</t>
  </si>
  <si>
    <t>7～7.5</t>
  </si>
  <si>
    <t>太安12组渠</t>
  </si>
  <si>
    <t>辅安9组渠</t>
  </si>
  <si>
    <t>辅安10组渠</t>
  </si>
  <si>
    <t>(十四)</t>
  </si>
  <si>
    <t>华一水库</t>
  </si>
  <si>
    <t>21.0～30.0</t>
  </si>
  <si>
    <t>(十五)</t>
  </si>
  <si>
    <t>东山镇</t>
  </si>
  <si>
    <t>送水渠</t>
  </si>
  <si>
    <t>(十六)</t>
  </si>
  <si>
    <t>沙河水库</t>
  </si>
  <si>
    <t>沙河</t>
  </si>
  <si>
    <t>102.0～135.0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</si>
</sst>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;[Red]0"/>
    <numFmt numFmtId="179" formatCode="0_ "/>
    <numFmt numFmtId="180" formatCode="0.0_);[Red]\(0.0\)"/>
    <numFmt numFmtId="181" formatCode="0.0;[Red]0.0"/>
    <numFmt numFmtId="182" formatCode="0_);\(0\)"/>
    <numFmt numFmtId="183" formatCode="0.00_ "/>
    <numFmt numFmtId="184" formatCode="0.00_);[Red]\(0.00\)"/>
    <numFmt numFmtId="185" formatCode="0.00000000000_);[Red]\(0.00000000000\)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楷体_GB2312"/>
      <family val="3"/>
    </font>
    <font>
      <b/>
      <sz val="18"/>
      <color indexed="8"/>
      <name val="华文中宋"/>
      <family val="0"/>
    </font>
    <font>
      <u val="single"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2"/>
      <color indexed="8"/>
      <name val="华文中宋"/>
      <family val="0"/>
    </font>
    <font>
      <sz val="18"/>
      <color indexed="8"/>
      <name val="宋体"/>
      <family val="0"/>
    </font>
    <font>
      <sz val="18"/>
      <name val="方正小标宋简体"/>
      <family val="0"/>
    </font>
    <font>
      <sz val="22"/>
      <name val="方正小标宋简体"/>
      <family val="0"/>
    </font>
    <font>
      <sz val="10"/>
      <name val="宋体"/>
      <family val="0"/>
    </font>
    <font>
      <sz val="11"/>
      <name val="方正小标宋简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vertAlign val="superscript"/>
      <sz val="9"/>
      <color indexed="8"/>
      <name val="宋体"/>
      <family val="0"/>
    </font>
    <font>
      <vertAlign val="superscript"/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8" fillId="0" borderId="2" applyNumberFormat="0" applyFill="0" applyAlignment="0" applyProtection="0"/>
    <xf numFmtId="0" fontId="33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4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7" applyNumberFormat="0" applyFill="0" applyAlignment="0" applyProtection="0"/>
    <xf numFmtId="0" fontId="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6" borderId="9" applyNumberFormat="0" applyAlignment="0" applyProtection="0"/>
    <xf numFmtId="0" fontId="22" fillId="12" borderId="9" applyNumberFormat="0" applyAlignment="0" applyProtection="0"/>
    <xf numFmtId="0" fontId="19" fillId="21" borderId="10" applyNumberFormat="0" applyAlignment="0" applyProtection="0"/>
    <xf numFmtId="0" fontId="19" fillId="21" borderId="1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3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26" borderId="0" applyNumberFormat="0" applyBorder="0" applyAlignment="0" applyProtection="0"/>
    <xf numFmtId="0" fontId="18" fillId="24" borderId="0" applyNumberFormat="0" applyBorder="0" applyAlignment="0" applyProtection="0"/>
    <xf numFmtId="0" fontId="35" fillId="14" borderId="0" applyNumberFormat="0" applyBorder="0" applyAlignment="0" applyProtection="0"/>
    <xf numFmtId="0" fontId="37" fillId="14" borderId="0" applyNumberFormat="0" applyBorder="0" applyAlignment="0" applyProtection="0"/>
    <xf numFmtId="0" fontId="34" fillId="6" borderId="12" applyNumberFormat="0" applyAlignment="0" applyProtection="0"/>
    <xf numFmtId="0" fontId="34" fillId="12" borderId="12" applyNumberFormat="0" applyAlignment="0" applyProtection="0"/>
    <xf numFmtId="0" fontId="20" fillId="9" borderId="9" applyNumberFormat="0" applyAlignment="0" applyProtection="0"/>
    <xf numFmtId="0" fontId="20" fillId="9" borderId="9" applyNumberFormat="0" applyAlignment="0" applyProtection="0"/>
    <xf numFmtId="0" fontId="27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21" fillId="4" borderId="13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5" fillId="0" borderId="14" xfId="69" applyFont="1" applyBorder="1" applyAlignment="1">
      <alignment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5" xfId="71" applyFont="1" applyBorder="1" applyAlignment="1">
      <alignment horizontal="center" vertical="center" wrapText="1"/>
      <protection/>
    </xf>
    <xf numFmtId="0" fontId="7" fillId="0" borderId="15" xfId="71" applyFont="1" applyBorder="1" applyAlignment="1">
      <alignment horizontal="center" vertical="center" wrapText="1"/>
      <protection/>
    </xf>
    <xf numFmtId="0" fontId="8" fillId="0" borderId="15" xfId="71" applyFont="1" applyBorder="1" applyAlignment="1">
      <alignment horizontal="center" vertical="center" wrapText="1"/>
      <protection/>
    </xf>
    <xf numFmtId="177" fontId="7" fillId="0" borderId="15" xfId="71" applyNumberFormat="1" applyFont="1" applyBorder="1" applyAlignment="1">
      <alignment horizontal="center" vertical="center" wrapText="1"/>
      <protection/>
    </xf>
    <xf numFmtId="0" fontId="8" fillId="0" borderId="15" xfId="71" applyFont="1" applyFill="1" applyBorder="1" applyAlignment="1">
      <alignment horizontal="center" vertical="center" wrapText="1"/>
      <protection/>
    </xf>
    <xf numFmtId="0" fontId="7" fillId="0" borderId="15" xfId="71" applyFont="1" applyFill="1" applyBorder="1" applyAlignment="1">
      <alignment horizontal="center" vertical="center" wrapText="1"/>
      <protection/>
    </xf>
    <xf numFmtId="177" fontId="7" fillId="0" borderId="15" xfId="7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5" fillId="0" borderId="0" xfId="69" applyNumberFormat="1" applyFont="1" applyBorder="1" applyAlignment="1">
      <alignment horizontal="center" vertical="center"/>
      <protection/>
    </xf>
    <xf numFmtId="176" fontId="6" fillId="0" borderId="15" xfId="0" applyNumberFormat="1" applyFont="1" applyBorder="1" applyAlignment="1">
      <alignment horizontal="center" vertical="center" wrapText="1"/>
    </xf>
    <xf numFmtId="177" fontId="8" fillId="0" borderId="15" xfId="71" applyNumberFormat="1" applyFont="1" applyBorder="1" applyAlignment="1">
      <alignment horizontal="center" vertical="center" wrapText="1"/>
      <protection/>
    </xf>
    <xf numFmtId="178" fontId="7" fillId="0" borderId="15" xfId="71" applyNumberFormat="1" applyFont="1" applyBorder="1" applyAlignment="1">
      <alignment horizontal="center" vertical="center" wrapText="1"/>
      <protection/>
    </xf>
    <xf numFmtId="179" fontId="7" fillId="0" borderId="15" xfId="71" applyNumberFormat="1" applyFont="1" applyBorder="1" applyAlignment="1">
      <alignment horizontal="center" vertical="center" wrapText="1"/>
      <protection/>
    </xf>
    <xf numFmtId="177" fontId="6" fillId="0" borderId="15" xfId="0" applyNumberFormat="1" applyFont="1" applyBorder="1" applyAlignment="1">
      <alignment horizontal="center" vertical="center" wrapText="1"/>
    </xf>
    <xf numFmtId="179" fontId="7" fillId="0" borderId="15" xfId="71" applyNumberFormat="1" applyFont="1" applyFill="1" applyBorder="1" applyAlignment="1">
      <alignment horizontal="center" vertical="center" wrapText="1"/>
      <protection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vertical="center"/>
    </xf>
    <xf numFmtId="0" fontId="5" fillId="0" borderId="0" xfId="6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179" fontId="8" fillId="0" borderId="15" xfId="71" applyNumberFormat="1" applyFont="1" applyBorder="1" applyAlignment="1">
      <alignment horizontal="center" vertical="center" wrapText="1"/>
      <protection/>
    </xf>
    <xf numFmtId="178" fontId="2" fillId="0" borderId="0" xfId="0" applyNumberFormat="1" applyFont="1" applyAlignment="1">
      <alignment vertical="center"/>
    </xf>
    <xf numFmtId="0" fontId="7" fillId="0" borderId="15" xfId="71" applyNumberFormat="1" applyFont="1" applyBorder="1" applyAlignment="1">
      <alignment horizontal="center" vertical="center" wrapText="1"/>
      <protection/>
    </xf>
    <xf numFmtId="179" fontId="6" fillId="0" borderId="15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 horizontal="center" vertical="center" wrapText="1"/>
    </xf>
    <xf numFmtId="183" fontId="8" fillId="0" borderId="15" xfId="0" applyNumberFormat="1" applyFont="1" applyFill="1" applyBorder="1" applyAlignment="1">
      <alignment horizontal="center" vertical="center" wrapText="1"/>
    </xf>
    <xf numFmtId="184" fontId="7" fillId="0" borderId="15" xfId="0" applyNumberFormat="1" applyFont="1" applyFill="1" applyBorder="1" applyAlignment="1">
      <alignment horizontal="center" vertical="center" wrapText="1"/>
    </xf>
    <xf numFmtId="184" fontId="8" fillId="0" borderId="15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Alignment="1">
      <alignment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84" fontId="15" fillId="0" borderId="15" xfId="0" applyNumberFormat="1" applyFont="1" applyFill="1" applyBorder="1" applyAlignment="1">
      <alignment horizontal="center" vertical="center" wrapText="1"/>
    </xf>
    <xf numFmtId="184" fontId="13" fillId="0" borderId="15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3" fontId="13" fillId="0" borderId="0" xfId="0" applyNumberFormat="1" applyFont="1" applyFill="1" applyAlignment="1">
      <alignment vertical="center"/>
    </xf>
    <xf numFmtId="184" fontId="13" fillId="0" borderId="0" xfId="0" applyNumberFormat="1" applyFont="1" applyFill="1" applyAlignment="1">
      <alignment vertical="center"/>
    </xf>
    <xf numFmtId="184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80" fontId="13" fillId="0" borderId="15" xfId="0" applyNumberFormat="1" applyFont="1" applyFill="1" applyBorder="1" applyAlignment="1">
      <alignment horizontal="center" vertical="center" wrapText="1"/>
    </xf>
    <xf numFmtId="176" fontId="13" fillId="0" borderId="15" xfId="0" applyNumberFormat="1" applyFont="1" applyFill="1" applyBorder="1" applyAlignment="1">
      <alignment horizontal="center" vertical="center" wrapText="1"/>
    </xf>
    <xf numFmtId="180" fontId="13" fillId="0" borderId="15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center" vertical="center" wrapText="1"/>
    </xf>
    <xf numFmtId="184" fontId="7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80" fontId="15" fillId="0" borderId="15" xfId="0" applyNumberFormat="1" applyFont="1" applyFill="1" applyBorder="1" applyAlignment="1">
      <alignment horizontal="center" vertical="center" wrapText="1"/>
    </xf>
    <xf numFmtId="176" fontId="15" fillId="0" borderId="15" xfId="0" applyNumberFormat="1" applyFont="1" applyFill="1" applyBorder="1" applyAlignment="1">
      <alignment horizontal="center" vertical="center" wrapText="1"/>
    </xf>
    <xf numFmtId="180" fontId="16" fillId="0" borderId="15" xfId="0" applyNumberFormat="1" applyFont="1" applyFill="1" applyBorder="1" applyAlignment="1">
      <alignment horizontal="center" vertical="center" wrapText="1"/>
    </xf>
    <xf numFmtId="180" fontId="1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71" applyFont="1" applyBorder="1" applyAlignment="1">
      <alignment horizontal="center" vertical="center" wrapText="1"/>
      <protection/>
    </xf>
    <xf numFmtId="0" fontId="6" fillId="0" borderId="24" xfId="71" applyFont="1" applyBorder="1" applyAlignment="1">
      <alignment horizontal="center" vertical="center" wrapText="1"/>
      <protection/>
    </xf>
    <xf numFmtId="0" fontId="6" fillId="0" borderId="25" xfId="7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(20170725下午核定)2017年华容县沟渠疏浚实施计划表" xfId="64"/>
    <cellStyle name="差_(9.19）华容县沟渠疏浚实施计划表" xfId="65"/>
    <cellStyle name="常规 2" xfId="66"/>
    <cellStyle name="常规 2 2" xfId="67"/>
    <cellStyle name="常规 3" xfId="68"/>
    <cellStyle name="常规 3_(9.19）华容县沟渠疏浚实施计划表" xfId="69"/>
    <cellStyle name="常规 4" xfId="70"/>
    <cellStyle name="常规 4_(9.19）华容县沟渠疏浚实施计划表" xfId="71"/>
    <cellStyle name="Hyperlink" xfId="72"/>
    <cellStyle name="好" xfId="73"/>
    <cellStyle name="好 2" xfId="74"/>
    <cellStyle name="好_(20170725下午核定)2017年华容县沟渠疏浚实施计划表" xfId="75"/>
    <cellStyle name="好_(9.19）华容县沟渠疏浚实施计划表" xfId="76"/>
    <cellStyle name="汇总" xfId="77"/>
    <cellStyle name="汇总 2" xfId="78"/>
    <cellStyle name="Currency" xfId="79"/>
    <cellStyle name="Currency [0]" xfId="80"/>
    <cellStyle name="货币[0] 2" xfId="81"/>
    <cellStyle name="货币[0] 3" xfId="82"/>
    <cellStyle name="计算" xfId="83"/>
    <cellStyle name="计算 2" xfId="84"/>
    <cellStyle name="检查单元格" xfId="85"/>
    <cellStyle name="检查单元格 2" xfId="86"/>
    <cellStyle name="解释性文本" xfId="87"/>
    <cellStyle name="解释性文本 2" xfId="88"/>
    <cellStyle name="警告文本" xfId="89"/>
    <cellStyle name="警告文本 2" xfId="90"/>
    <cellStyle name="链接单元格" xfId="91"/>
    <cellStyle name="链接单元格 2" xfId="92"/>
    <cellStyle name="Comma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Followed Hyperlink" xfId="113"/>
    <cellStyle name="注释" xfId="114"/>
    <cellStyle name="注释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807;&#28192;&#21450;&#22616;&#22365;&#28165;&#28132;&#22686;&#33988;&#34892;&#21160;\&#27807;&#28192;&#30095;&#27994;2016&#24180;&#35745;&#21010;\&#26368;&#32456;&#20462;&#25913;&#35745;&#21010;9.22\2016&#24180;&#24213;&#35843;&#25972;&#19978;&#25253;&#30465;&#21381;\&#65288;&#20462;&#25913;&#25253;&#36865;)&#21326;&#23481;&#21439;&#27807;&#28192;&#30095;&#27994;&#23454;&#26045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附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386"/>
  <sheetViews>
    <sheetView tabSelected="1" workbookViewId="0" topLeftCell="A347">
      <selection activeCell="O347" sqref="O347"/>
    </sheetView>
  </sheetViews>
  <sheetFormatPr defaultColWidth="9.00390625" defaultRowHeight="13.5"/>
  <cols>
    <col min="1" max="1" width="5.875" style="39" customWidth="1"/>
    <col min="2" max="2" width="25.125" style="40" customWidth="1"/>
    <col min="3" max="3" width="6.25390625" style="41" customWidth="1"/>
    <col min="4" max="4" width="11.875" style="41" customWidth="1"/>
    <col min="5" max="5" width="6.00390625" style="41" customWidth="1"/>
    <col min="6" max="6" width="6.625" style="41" customWidth="1"/>
    <col min="7" max="7" width="6.375" style="41" customWidth="1"/>
    <col min="8" max="8" width="9.875" style="42" customWidth="1"/>
    <col min="9" max="9" width="4.75390625" style="42" customWidth="1"/>
    <col min="10" max="11" width="4.75390625" style="41" customWidth="1"/>
    <col min="12" max="12" width="8.375" style="43" customWidth="1"/>
    <col min="13" max="13" width="8.00390625" style="41" customWidth="1"/>
    <col min="14" max="14" width="4.75390625" style="41" customWidth="1"/>
    <col min="15" max="15" width="9.00390625" style="41" customWidth="1"/>
    <col min="16" max="16" width="4.75390625" style="41" customWidth="1"/>
    <col min="17" max="19" width="4.50390625" style="41" customWidth="1"/>
    <col min="20" max="20" width="5.875" style="44" customWidth="1"/>
    <col min="21" max="21" width="9.00390625" style="41" hidden="1" customWidth="1"/>
    <col min="22" max="22" width="19.375" style="41" hidden="1" customWidth="1"/>
    <col min="23" max="16384" width="9.00390625" style="41" customWidth="1"/>
  </cols>
  <sheetData>
    <row r="1" spans="1:20" ht="23.2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93"/>
      <c r="T1" s="93"/>
    </row>
    <row r="2" spans="1:20" ht="22.5" customHeight="1">
      <c r="A2" s="89" t="s">
        <v>1</v>
      </c>
      <c r="B2" s="89" t="s">
        <v>2</v>
      </c>
      <c r="C2" s="89" t="s">
        <v>3</v>
      </c>
      <c r="D2" s="89"/>
      <c r="E2" s="89"/>
      <c r="F2" s="89" t="s">
        <v>4</v>
      </c>
      <c r="G2" s="89"/>
      <c r="H2" s="89" t="s">
        <v>5</v>
      </c>
      <c r="I2" s="89"/>
      <c r="J2" s="89"/>
      <c r="K2" s="89"/>
      <c r="L2" s="89" t="s">
        <v>6</v>
      </c>
      <c r="M2" s="89"/>
      <c r="N2" s="89"/>
      <c r="O2" s="89"/>
      <c r="P2" s="89"/>
      <c r="Q2" s="89"/>
      <c r="R2" s="89"/>
      <c r="S2" s="89"/>
      <c r="T2" s="89" t="s">
        <v>7</v>
      </c>
    </row>
    <row r="3" spans="1:20" ht="22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90" t="s">
        <v>8</v>
      </c>
      <c r="M3" s="89" t="s">
        <v>9</v>
      </c>
      <c r="N3" s="89"/>
      <c r="O3" s="89"/>
      <c r="P3" s="89"/>
      <c r="Q3" s="89" t="s">
        <v>10</v>
      </c>
      <c r="R3" s="89"/>
      <c r="S3" s="89"/>
      <c r="T3" s="89"/>
    </row>
    <row r="4" spans="1:20" ht="36" customHeight="1">
      <c r="A4" s="89"/>
      <c r="B4" s="89"/>
      <c r="C4" s="45" t="s">
        <v>11</v>
      </c>
      <c r="D4" s="45" t="s">
        <v>12</v>
      </c>
      <c r="E4" s="45" t="s">
        <v>13</v>
      </c>
      <c r="F4" s="45" t="s">
        <v>14</v>
      </c>
      <c r="G4" s="45" t="s">
        <v>15</v>
      </c>
      <c r="H4" s="46" t="s">
        <v>16</v>
      </c>
      <c r="I4" s="46" t="s">
        <v>17</v>
      </c>
      <c r="J4" s="45" t="s">
        <v>18</v>
      </c>
      <c r="K4" s="45" t="s">
        <v>19</v>
      </c>
      <c r="L4" s="90"/>
      <c r="M4" s="45" t="s">
        <v>20</v>
      </c>
      <c r="N4" s="45" t="s">
        <v>21</v>
      </c>
      <c r="O4" s="45" t="s">
        <v>22</v>
      </c>
      <c r="P4" s="45" t="s">
        <v>23</v>
      </c>
      <c r="Q4" s="45" t="s">
        <v>24</v>
      </c>
      <c r="R4" s="45" t="s">
        <v>25</v>
      </c>
      <c r="S4" s="45" t="s">
        <v>26</v>
      </c>
      <c r="T4" s="89"/>
    </row>
    <row r="5" spans="1:22" ht="21" customHeight="1">
      <c r="A5" s="47" t="s">
        <v>27</v>
      </c>
      <c r="B5" s="47" t="s">
        <v>28</v>
      </c>
      <c r="C5" s="48">
        <f>C6+C30+C46+C64+C80+C104+C144+C161+C189+C202+C228+C267+C304+C326+C337+C370</f>
        <v>741.31495</v>
      </c>
      <c r="D5" s="48"/>
      <c r="E5" s="49">
        <f>E6+E30+E46+E64+E80+E104+E144+E161+E189+E202+E228+E267+E304+E326+E337+E370</f>
        <v>584</v>
      </c>
      <c r="F5" s="48">
        <f>F6+F30+F46+F64+F80+F104+F144+F161+F189+F202+F228+F267+F304+F326+F337+F370</f>
        <v>741.31495</v>
      </c>
      <c r="G5" s="48"/>
      <c r="H5" s="48">
        <f aca="true" t="shared" si="0" ref="H5:M5">H6+H30+H46+H64+H80+H104+H144+H161+H189+H202+H228+H267+H304+H326+H337+H370</f>
        <v>5567305.999889908</v>
      </c>
      <c r="I5" s="48"/>
      <c r="J5" s="48"/>
      <c r="K5" s="48"/>
      <c r="L5" s="48">
        <f t="shared" si="0"/>
        <v>5520.432500000001</v>
      </c>
      <c r="M5" s="48">
        <f t="shared" si="0"/>
        <v>4800</v>
      </c>
      <c r="N5" s="48"/>
      <c r="O5" s="48">
        <f>O6+O30+O46+O64+O80+O104+O144+O161+O189+O202+O228+O267+O304+O326+O337+O370</f>
        <v>720.4325</v>
      </c>
      <c r="P5" s="51"/>
      <c r="Q5" s="51"/>
      <c r="R5" s="51"/>
      <c r="S5" s="51"/>
      <c r="T5" s="45"/>
      <c r="V5" s="55"/>
    </row>
    <row r="6" spans="1:22" ht="21" customHeight="1">
      <c r="A6" s="66" t="s">
        <v>336</v>
      </c>
      <c r="B6" s="66" t="s">
        <v>337</v>
      </c>
      <c r="C6" s="67">
        <f>C7+C16</f>
        <v>70.0985</v>
      </c>
      <c r="D6" s="67"/>
      <c r="E6" s="68">
        <f>E7+E16</f>
        <v>54</v>
      </c>
      <c r="F6" s="67">
        <f>F7+F16</f>
        <v>70.0985</v>
      </c>
      <c r="G6" s="67"/>
      <c r="H6" s="67">
        <f>H7+H16</f>
        <v>732915</v>
      </c>
      <c r="I6" s="67"/>
      <c r="J6" s="67"/>
      <c r="K6" s="67"/>
      <c r="L6" s="67">
        <f>L7+L16</f>
        <v>697.6606150653826</v>
      </c>
      <c r="M6" s="67">
        <f>M7+M16</f>
        <v>650.2606150653826</v>
      </c>
      <c r="N6" s="67"/>
      <c r="O6" s="67">
        <f>O7+O16</f>
        <v>47.4</v>
      </c>
      <c r="P6" s="52"/>
      <c r="Q6" s="52"/>
      <c r="R6" s="52"/>
      <c r="S6" s="52"/>
      <c r="T6" s="45"/>
      <c r="V6" s="43">
        <f>O6+M6-L6</f>
        <v>0</v>
      </c>
    </row>
    <row r="7" spans="1:20" ht="21" customHeight="1">
      <c r="A7" s="66">
        <v>1</v>
      </c>
      <c r="B7" s="66" t="s">
        <v>338</v>
      </c>
      <c r="C7" s="67">
        <f>SUM(C8:C15)</f>
        <v>40.9</v>
      </c>
      <c r="D7" s="67"/>
      <c r="E7" s="68">
        <f>SUM(E8:E15)</f>
        <v>36</v>
      </c>
      <c r="F7" s="67">
        <f>SUM(F8:F15)</f>
        <v>40.9</v>
      </c>
      <c r="G7" s="67"/>
      <c r="H7" s="67">
        <f>SUM(H8:H15)</f>
        <v>553061</v>
      </c>
      <c r="I7" s="67"/>
      <c r="J7" s="67"/>
      <c r="K7" s="67"/>
      <c r="L7" s="67">
        <f>SUM(L8:L15)</f>
        <v>550.6330813953489</v>
      </c>
      <c r="M7" s="67">
        <f>SUM(M8:M15)</f>
        <v>550.6330813953489</v>
      </c>
      <c r="N7" s="67"/>
      <c r="O7" s="67"/>
      <c r="P7" s="52"/>
      <c r="Q7" s="52"/>
      <c r="R7" s="52"/>
      <c r="S7" s="52"/>
      <c r="T7" s="45"/>
    </row>
    <row r="8" spans="1:21" ht="21" customHeight="1">
      <c r="A8" s="69">
        <v>-1</v>
      </c>
      <c r="B8" s="70" t="s">
        <v>31</v>
      </c>
      <c r="C8" s="71">
        <v>9.302999999999999</v>
      </c>
      <c r="D8" s="71">
        <v>10</v>
      </c>
      <c r="E8" s="72">
        <v>5</v>
      </c>
      <c r="F8" s="71">
        <f aca="true" t="shared" si="1" ref="F8:F24">C8</f>
        <v>9.302999999999999</v>
      </c>
      <c r="G8" s="67"/>
      <c r="H8" s="71">
        <v>120319</v>
      </c>
      <c r="I8" s="67"/>
      <c r="J8" s="67"/>
      <c r="K8" s="67"/>
      <c r="L8" s="71">
        <f aca="true" t="shared" si="2" ref="L8:L15">M8+O8</f>
        <v>111.636</v>
      </c>
      <c r="M8" s="71">
        <v>111.636</v>
      </c>
      <c r="N8" s="67"/>
      <c r="O8" s="67"/>
      <c r="P8" s="52"/>
      <c r="Q8" s="52"/>
      <c r="R8" s="52"/>
      <c r="S8" s="52"/>
      <c r="T8" s="45"/>
      <c r="U8" s="43">
        <f aca="true" t="shared" si="3" ref="U8:U15">F8-C8</f>
        <v>0</v>
      </c>
    </row>
    <row r="9" spans="1:21" ht="21" customHeight="1">
      <c r="A9" s="69">
        <v>-2</v>
      </c>
      <c r="B9" s="70" t="s">
        <v>32</v>
      </c>
      <c r="C9" s="71">
        <v>6.1530000000000005</v>
      </c>
      <c r="D9" s="71" t="s">
        <v>33</v>
      </c>
      <c r="E9" s="72">
        <v>6</v>
      </c>
      <c r="F9" s="71">
        <f t="shared" si="1"/>
        <v>6.1530000000000005</v>
      </c>
      <c r="G9" s="67"/>
      <c r="H9" s="71">
        <v>129308</v>
      </c>
      <c r="I9" s="67"/>
      <c r="J9" s="67"/>
      <c r="K9" s="67"/>
      <c r="L9" s="71">
        <f t="shared" si="2"/>
        <v>112.7686046511628</v>
      </c>
      <c r="M9" s="71">
        <v>112.7686046511628</v>
      </c>
      <c r="N9" s="67"/>
      <c r="O9" s="67"/>
      <c r="P9" s="52"/>
      <c r="Q9" s="52"/>
      <c r="R9" s="52"/>
      <c r="S9" s="52"/>
      <c r="T9" s="45"/>
      <c r="U9" s="43">
        <f t="shared" si="3"/>
        <v>0</v>
      </c>
    </row>
    <row r="10" spans="1:21" ht="21" customHeight="1">
      <c r="A10" s="69">
        <v>-3</v>
      </c>
      <c r="B10" s="70" t="s">
        <v>34</v>
      </c>
      <c r="C10" s="71">
        <v>5.974500000000001</v>
      </c>
      <c r="D10" s="71">
        <v>10</v>
      </c>
      <c r="E10" s="72">
        <v>8</v>
      </c>
      <c r="F10" s="71">
        <f t="shared" si="1"/>
        <v>5.974500000000001</v>
      </c>
      <c r="G10" s="67"/>
      <c r="H10" s="71">
        <v>106175</v>
      </c>
      <c r="I10" s="67"/>
      <c r="J10" s="67"/>
      <c r="K10" s="67"/>
      <c r="L10" s="71">
        <f t="shared" si="2"/>
        <v>92.59447674418605</v>
      </c>
      <c r="M10" s="71">
        <v>92.59447674418605</v>
      </c>
      <c r="N10" s="67"/>
      <c r="O10" s="67"/>
      <c r="P10" s="52"/>
      <c r="Q10" s="52"/>
      <c r="R10" s="52"/>
      <c r="S10" s="52"/>
      <c r="T10" s="45"/>
      <c r="U10" s="43">
        <f t="shared" si="3"/>
        <v>0</v>
      </c>
    </row>
    <row r="11" spans="1:21" ht="21" customHeight="1">
      <c r="A11" s="69">
        <v>-4</v>
      </c>
      <c r="B11" s="70" t="s">
        <v>35</v>
      </c>
      <c r="C11" s="71">
        <v>3.8325</v>
      </c>
      <c r="D11" s="71">
        <v>10</v>
      </c>
      <c r="E11" s="72">
        <v>4</v>
      </c>
      <c r="F11" s="71">
        <f t="shared" si="1"/>
        <v>3.8325</v>
      </c>
      <c r="G11" s="67"/>
      <c r="H11" s="71">
        <v>46100</v>
      </c>
      <c r="I11" s="67"/>
      <c r="J11" s="67"/>
      <c r="K11" s="67"/>
      <c r="L11" s="71">
        <f t="shared" si="2"/>
        <v>45.99</v>
      </c>
      <c r="M11" s="71">
        <f>F11*12</f>
        <v>45.99</v>
      </c>
      <c r="N11" s="67"/>
      <c r="O11" s="67"/>
      <c r="P11" s="52"/>
      <c r="Q11" s="52"/>
      <c r="R11" s="52"/>
      <c r="S11" s="52"/>
      <c r="T11" s="45"/>
      <c r="U11" s="43">
        <f t="shared" si="3"/>
        <v>0</v>
      </c>
    </row>
    <row r="12" spans="1:21" ht="21" customHeight="1">
      <c r="A12" s="69">
        <v>-5</v>
      </c>
      <c r="B12" s="70" t="s">
        <v>36</v>
      </c>
      <c r="C12" s="71">
        <v>7.5075</v>
      </c>
      <c r="D12" s="71">
        <v>10</v>
      </c>
      <c r="E12" s="72">
        <v>6</v>
      </c>
      <c r="F12" s="71">
        <f t="shared" si="1"/>
        <v>7.5075</v>
      </c>
      <c r="G12" s="67"/>
      <c r="H12" s="71">
        <v>51051</v>
      </c>
      <c r="I12" s="67"/>
      <c r="J12" s="67"/>
      <c r="K12" s="67"/>
      <c r="L12" s="71">
        <f t="shared" si="2"/>
        <v>90.09</v>
      </c>
      <c r="M12" s="71">
        <v>90.09</v>
      </c>
      <c r="N12" s="67"/>
      <c r="O12" s="67"/>
      <c r="P12" s="52"/>
      <c r="Q12" s="52"/>
      <c r="R12" s="52"/>
      <c r="S12" s="52"/>
      <c r="T12" s="45"/>
      <c r="U12" s="43">
        <f t="shared" si="3"/>
        <v>0</v>
      </c>
    </row>
    <row r="13" spans="1:21" ht="21" customHeight="1">
      <c r="A13" s="69">
        <v>-6</v>
      </c>
      <c r="B13" s="70" t="s">
        <v>37</v>
      </c>
      <c r="C13" s="73">
        <v>2.39</v>
      </c>
      <c r="D13" s="73">
        <v>10</v>
      </c>
      <c r="E13" s="74">
        <v>3</v>
      </c>
      <c r="F13" s="71">
        <f t="shared" si="1"/>
        <v>2.39</v>
      </c>
      <c r="G13" s="71"/>
      <c r="H13" s="73">
        <v>35826</v>
      </c>
      <c r="I13" s="73"/>
      <c r="J13" s="73"/>
      <c r="K13" s="73"/>
      <c r="L13" s="71">
        <f t="shared" si="2"/>
        <v>28.68</v>
      </c>
      <c r="M13" s="71">
        <v>28.68</v>
      </c>
      <c r="N13" s="71"/>
      <c r="O13" s="73"/>
      <c r="P13" s="53"/>
      <c r="Q13" s="53"/>
      <c r="R13" s="53"/>
      <c r="S13" s="53"/>
      <c r="T13" s="45"/>
      <c r="U13" s="43">
        <f t="shared" si="3"/>
        <v>0</v>
      </c>
    </row>
    <row r="14" spans="1:21" ht="21" customHeight="1">
      <c r="A14" s="69">
        <v>-7</v>
      </c>
      <c r="B14" s="70" t="s">
        <v>38</v>
      </c>
      <c r="C14" s="73">
        <v>1.13</v>
      </c>
      <c r="D14" s="73">
        <v>13</v>
      </c>
      <c r="E14" s="74">
        <v>1</v>
      </c>
      <c r="F14" s="71">
        <f t="shared" si="1"/>
        <v>1.13</v>
      </c>
      <c r="G14" s="71"/>
      <c r="H14" s="73">
        <v>17967</v>
      </c>
      <c r="I14" s="73"/>
      <c r="J14" s="73"/>
      <c r="K14" s="73"/>
      <c r="L14" s="71">
        <f t="shared" si="2"/>
        <v>13.56</v>
      </c>
      <c r="M14" s="71">
        <v>13.56</v>
      </c>
      <c r="N14" s="71"/>
      <c r="O14" s="73"/>
      <c r="P14" s="53"/>
      <c r="Q14" s="53"/>
      <c r="R14" s="53"/>
      <c r="S14" s="53"/>
      <c r="T14" s="45"/>
      <c r="U14" s="43">
        <f t="shared" si="3"/>
        <v>0</v>
      </c>
    </row>
    <row r="15" spans="1:21" ht="21" customHeight="1">
      <c r="A15" s="69">
        <v>-8</v>
      </c>
      <c r="B15" s="70" t="s">
        <v>39</v>
      </c>
      <c r="C15" s="73">
        <v>4.6095</v>
      </c>
      <c r="D15" s="73">
        <v>10</v>
      </c>
      <c r="E15" s="74">
        <v>3</v>
      </c>
      <c r="F15" s="71">
        <f t="shared" si="1"/>
        <v>4.6095</v>
      </c>
      <c r="G15" s="71"/>
      <c r="H15" s="71">
        <v>46315</v>
      </c>
      <c r="I15" s="71"/>
      <c r="J15" s="71"/>
      <c r="K15" s="71"/>
      <c r="L15" s="71">
        <f t="shared" si="2"/>
        <v>55.31399999999999</v>
      </c>
      <c r="M15" s="71">
        <v>55.31399999999999</v>
      </c>
      <c r="N15" s="71"/>
      <c r="O15" s="73"/>
      <c r="P15" s="53"/>
      <c r="Q15" s="53"/>
      <c r="R15" s="53"/>
      <c r="S15" s="53"/>
      <c r="T15" s="45"/>
      <c r="U15" s="43">
        <f t="shared" si="3"/>
        <v>0</v>
      </c>
    </row>
    <row r="16" spans="1:22" ht="21" customHeight="1">
      <c r="A16" s="66">
        <v>2</v>
      </c>
      <c r="B16" s="66" t="s">
        <v>40</v>
      </c>
      <c r="C16" s="67">
        <f>SUM(C17:C29)</f>
        <v>29.198500000000006</v>
      </c>
      <c r="D16" s="67"/>
      <c r="E16" s="68">
        <f>SUM(E17:E29)</f>
        <v>18</v>
      </c>
      <c r="F16" s="67">
        <f t="shared" si="1"/>
        <v>29.198500000000006</v>
      </c>
      <c r="G16" s="67"/>
      <c r="H16" s="67">
        <f>SUM(H17:H29)</f>
        <v>179854</v>
      </c>
      <c r="I16" s="67"/>
      <c r="J16" s="67"/>
      <c r="K16" s="67"/>
      <c r="L16" s="67">
        <f>SUM(L17:L29)</f>
        <v>147.02753367003368</v>
      </c>
      <c r="M16" s="67">
        <f>SUM(M17:M27)</f>
        <v>99.62753367003369</v>
      </c>
      <c r="N16" s="67"/>
      <c r="O16" s="67">
        <f>SUM(O17:O29)</f>
        <v>47.4</v>
      </c>
      <c r="P16" s="54"/>
      <c r="Q16" s="54"/>
      <c r="R16" s="54"/>
      <c r="S16" s="54"/>
      <c r="T16" s="52"/>
      <c r="V16" s="43">
        <f>O16+M16-L16</f>
        <v>0</v>
      </c>
    </row>
    <row r="17" spans="1:21" ht="21" customHeight="1">
      <c r="A17" s="69">
        <v>-1</v>
      </c>
      <c r="B17" s="70" t="s">
        <v>41</v>
      </c>
      <c r="C17" s="73">
        <v>4.998</v>
      </c>
      <c r="D17" s="73">
        <v>5.5</v>
      </c>
      <c r="E17" s="74">
        <v>2</v>
      </c>
      <c r="F17" s="71">
        <f t="shared" si="1"/>
        <v>4.998</v>
      </c>
      <c r="G17" s="71"/>
      <c r="H17" s="73">
        <v>29369</v>
      </c>
      <c r="I17" s="73"/>
      <c r="J17" s="73"/>
      <c r="K17" s="73"/>
      <c r="L17" s="73">
        <f aca="true" t="shared" si="4" ref="L17:L24">M17+O17</f>
        <v>24.99</v>
      </c>
      <c r="M17" s="71">
        <v>24.99</v>
      </c>
      <c r="N17" s="71"/>
      <c r="O17" s="71"/>
      <c r="P17" s="53"/>
      <c r="Q17" s="53"/>
      <c r="R17" s="53"/>
      <c r="S17" s="53"/>
      <c r="T17" s="45"/>
      <c r="U17" s="43">
        <f aca="true" t="shared" si="5" ref="U17:U24">F17-C17</f>
        <v>0</v>
      </c>
    </row>
    <row r="18" spans="1:21" ht="21" customHeight="1">
      <c r="A18" s="69">
        <v>-2</v>
      </c>
      <c r="B18" s="70" t="s">
        <v>339</v>
      </c>
      <c r="C18" s="73">
        <v>3.0555000000000003</v>
      </c>
      <c r="D18" s="73">
        <v>5</v>
      </c>
      <c r="E18" s="74">
        <v>2</v>
      </c>
      <c r="F18" s="71">
        <f t="shared" si="1"/>
        <v>3.0555000000000003</v>
      </c>
      <c r="G18" s="71"/>
      <c r="H18" s="73">
        <v>22174</v>
      </c>
      <c r="I18" s="73"/>
      <c r="J18" s="73"/>
      <c r="K18" s="73"/>
      <c r="L18" s="73">
        <f t="shared" si="4"/>
        <v>15.277500000000002</v>
      </c>
      <c r="M18" s="71">
        <f>F18*5</f>
        <v>15.277500000000002</v>
      </c>
      <c r="N18" s="71"/>
      <c r="O18" s="71"/>
      <c r="P18" s="53"/>
      <c r="Q18" s="53"/>
      <c r="R18" s="53"/>
      <c r="S18" s="53"/>
      <c r="T18" s="45"/>
      <c r="U18" s="43">
        <f t="shared" si="5"/>
        <v>0</v>
      </c>
    </row>
    <row r="19" spans="1:21" ht="21" customHeight="1">
      <c r="A19" s="69">
        <v>-3</v>
      </c>
      <c r="B19" s="70" t="s">
        <v>42</v>
      </c>
      <c r="C19" s="73">
        <v>1.55</v>
      </c>
      <c r="D19" s="73">
        <v>5</v>
      </c>
      <c r="E19" s="74">
        <v>1</v>
      </c>
      <c r="F19" s="71">
        <f t="shared" si="1"/>
        <v>1.55</v>
      </c>
      <c r="G19" s="71"/>
      <c r="H19" s="73">
        <v>8324</v>
      </c>
      <c r="I19" s="73"/>
      <c r="J19" s="73"/>
      <c r="K19" s="73"/>
      <c r="L19" s="73">
        <f t="shared" si="4"/>
        <v>7.75</v>
      </c>
      <c r="M19" s="71">
        <v>7.75</v>
      </c>
      <c r="N19" s="71"/>
      <c r="O19" s="71"/>
      <c r="P19" s="53"/>
      <c r="Q19" s="53"/>
      <c r="R19" s="53"/>
      <c r="S19" s="53"/>
      <c r="T19" s="45"/>
      <c r="U19" s="43">
        <f t="shared" si="5"/>
        <v>0</v>
      </c>
    </row>
    <row r="20" spans="1:21" ht="21" customHeight="1">
      <c r="A20" s="69">
        <v>-4</v>
      </c>
      <c r="B20" s="70" t="s">
        <v>43</v>
      </c>
      <c r="C20" s="73">
        <v>0.911</v>
      </c>
      <c r="D20" s="73">
        <v>6.5</v>
      </c>
      <c r="E20" s="74">
        <v>0</v>
      </c>
      <c r="F20" s="71">
        <f t="shared" si="1"/>
        <v>0.911</v>
      </c>
      <c r="G20" s="71"/>
      <c r="H20" s="73">
        <v>5220</v>
      </c>
      <c r="I20" s="73"/>
      <c r="J20" s="73"/>
      <c r="K20" s="73"/>
      <c r="L20" s="73">
        <f t="shared" si="4"/>
        <v>4.555</v>
      </c>
      <c r="M20" s="71">
        <v>4.555</v>
      </c>
      <c r="N20" s="71"/>
      <c r="O20" s="71"/>
      <c r="P20" s="53"/>
      <c r="Q20" s="53"/>
      <c r="R20" s="53"/>
      <c r="S20" s="53"/>
      <c r="T20" s="45"/>
      <c r="U20" s="43">
        <f t="shared" si="5"/>
        <v>0</v>
      </c>
    </row>
    <row r="21" spans="1:21" ht="21" customHeight="1">
      <c r="A21" s="69">
        <v>-5</v>
      </c>
      <c r="B21" s="70" t="s">
        <v>340</v>
      </c>
      <c r="C21" s="73">
        <v>3.3075</v>
      </c>
      <c r="D21" s="73">
        <v>6</v>
      </c>
      <c r="E21" s="74">
        <v>2</v>
      </c>
      <c r="F21" s="71">
        <f t="shared" si="1"/>
        <v>3.3075</v>
      </c>
      <c r="G21" s="71"/>
      <c r="H21" s="73">
        <v>23436</v>
      </c>
      <c r="I21" s="73"/>
      <c r="J21" s="73"/>
      <c r="K21" s="73"/>
      <c r="L21" s="73">
        <f t="shared" si="4"/>
        <v>16.5375</v>
      </c>
      <c r="M21" s="71">
        <f>F21*5</f>
        <v>16.5375</v>
      </c>
      <c r="N21" s="71"/>
      <c r="O21" s="71"/>
      <c r="P21" s="53"/>
      <c r="Q21" s="53"/>
      <c r="R21" s="53"/>
      <c r="S21" s="53"/>
      <c r="T21" s="45"/>
      <c r="U21" s="43">
        <f t="shared" si="5"/>
        <v>0</v>
      </c>
    </row>
    <row r="22" spans="1:21" ht="21" customHeight="1">
      <c r="A22" s="69">
        <v>-6</v>
      </c>
      <c r="B22" s="70" t="s">
        <v>44</v>
      </c>
      <c r="C22" s="73">
        <v>2.33</v>
      </c>
      <c r="D22" s="73">
        <v>5</v>
      </c>
      <c r="E22" s="74">
        <v>2</v>
      </c>
      <c r="F22" s="71">
        <f t="shared" si="1"/>
        <v>2.33</v>
      </c>
      <c r="G22" s="71"/>
      <c r="H22" s="73">
        <v>10369</v>
      </c>
      <c r="I22" s="73"/>
      <c r="J22" s="73"/>
      <c r="K22" s="73"/>
      <c r="L22" s="73">
        <f t="shared" si="4"/>
        <v>11.65</v>
      </c>
      <c r="M22" s="71">
        <v>11.65</v>
      </c>
      <c r="N22" s="71"/>
      <c r="O22" s="71"/>
      <c r="P22" s="53"/>
      <c r="Q22" s="53"/>
      <c r="R22" s="53"/>
      <c r="S22" s="53"/>
      <c r="T22" s="45"/>
      <c r="U22" s="43">
        <f t="shared" si="5"/>
        <v>0</v>
      </c>
    </row>
    <row r="23" spans="1:21" ht="21" customHeight="1">
      <c r="A23" s="69">
        <v>-7</v>
      </c>
      <c r="B23" s="70" t="s">
        <v>45</v>
      </c>
      <c r="C23" s="73">
        <v>3.1395000000000004</v>
      </c>
      <c r="D23" s="73">
        <v>5</v>
      </c>
      <c r="E23" s="74">
        <v>2</v>
      </c>
      <c r="F23" s="71">
        <f t="shared" si="1"/>
        <v>3.1395000000000004</v>
      </c>
      <c r="G23" s="71"/>
      <c r="H23" s="73">
        <v>19644</v>
      </c>
      <c r="I23" s="73"/>
      <c r="J23" s="73"/>
      <c r="K23" s="73"/>
      <c r="L23" s="73">
        <f t="shared" si="4"/>
        <v>15.697500000000002</v>
      </c>
      <c r="M23" s="71">
        <f>F23*5</f>
        <v>15.697500000000002</v>
      </c>
      <c r="N23" s="71"/>
      <c r="O23" s="71"/>
      <c r="P23" s="53"/>
      <c r="Q23" s="53"/>
      <c r="R23" s="53"/>
      <c r="S23" s="53"/>
      <c r="T23" s="45"/>
      <c r="U23" s="43">
        <f t="shared" si="5"/>
        <v>0</v>
      </c>
    </row>
    <row r="24" spans="1:21" ht="21" customHeight="1">
      <c r="A24" s="69">
        <v>-8</v>
      </c>
      <c r="B24" s="70" t="s">
        <v>46</v>
      </c>
      <c r="C24" s="73">
        <v>0.427</v>
      </c>
      <c r="D24" s="73">
        <v>5</v>
      </c>
      <c r="E24" s="74">
        <v>0</v>
      </c>
      <c r="F24" s="71">
        <f t="shared" si="1"/>
        <v>0.427</v>
      </c>
      <c r="G24" s="71"/>
      <c r="H24" s="73">
        <v>3766</v>
      </c>
      <c r="I24" s="73"/>
      <c r="J24" s="73"/>
      <c r="K24" s="73"/>
      <c r="L24" s="73">
        <f t="shared" si="4"/>
        <v>3.17003367003367</v>
      </c>
      <c r="M24" s="71">
        <v>3.17003367003367</v>
      </c>
      <c r="N24" s="71"/>
      <c r="O24" s="71"/>
      <c r="P24" s="53"/>
      <c r="Q24" s="53"/>
      <c r="R24" s="53"/>
      <c r="S24" s="53"/>
      <c r="T24" s="45"/>
      <c r="U24" s="43">
        <f t="shared" si="5"/>
        <v>0</v>
      </c>
    </row>
    <row r="25" spans="1:21" ht="21" customHeight="1">
      <c r="A25" s="69">
        <v>-9</v>
      </c>
      <c r="B25" s="70" t="s">
        <v>341</v>
      </c>
      <c r="C25" s="73">
        <v>1.58</v>
      </c>
      <c r="D25" s="73">
        <v>5</v>
      </c>
      <c r="E25" s="74">
        <v>1</v>
      </c>
      <c r="F25" s="71">
        <f>C25</f>
        <v>1.58</v>
      </c>
      <c r="G25" s="71"/>
      <c r="H25" s="73">
        <v>10296</v>
      </c>
      <c r="I25" s="73"/>
      <c r="J25" s="73"/>
      <c r="K25" s="73"/>
      <c r="L25" s="73">
        <f>M25+O25</f>
        <v>7.9</v>
      </c>
      <c r="M25" s="71"/>
      <c r="N25" s="71"/>
      <c r="O25" s="71">
        <f>F25*5</f>
        <v>7.9</v>
      </c>
      <c r="P25" s="53"/>
      <c r="Q25" s="53"/>
      <c r="R25" s="53"/>
      <c r="S25" s="53"/>
      <c r="T25" s="45"/>
      <c r="U25" s="43"/>
    </row>
    <row r="26" spans="1:21" ht="21" customHeight="1">
      <c r="A26" s="69">
        <v>-10</v>
      </c>
      <c r="B26" s="70" t="s">
        <v>342</v>
      </c>
      <c r="C26" s="73">
        <v>2</v>
      </c>
      <c r="D26" s="73">
        <v>5</v>
      </c>
      <c r="E26" s="74">
        <v>6</v>
      </c>
      <c r="F26" s="71">
        <f>C26</f>
        <v>2</v>
      </c>
      <c r="H26" s="73">
        <v>11856</v>
      </c>
      <c r="I26" s="75"/>
      <c r="J26" s="75"/>
      <c r="K26" s="71"/>
      <c r="L26" s="73">
        <f>M26+O26</f>
        <v>10</v>
      </c>
      <c r="M26" s="71"/>
      <c r="N26" s="71"/>
      <c r="O26" s="71">
        <f>F26*5</f>
        <v>10</v>
      </c>
      <c r="P26" s="53"/>
      <c r="Q26" s="53"/>
      <c r="R26" s="53"/>
      <c r="S26" s="53"/>
      <c r="T26" s="45"/>
      <c r="U26" s="43"/>
    </row>
    <row r="27" spans="1:21" ht="21" customHeight="1">
      <c r="A27" s="69">
        <v>-11</v>
      </c>
      <c r="B27" s="70" t="s">
        <v>343</v>
      </c>
      <c r="C27" s="73">
        <v>1.5</v>
      </c>
      <c r="D27" s="73">
        <v>4.2</v>
      </c>
      <c r="E27" s="74">
        <v>0</v>
      </c>
      <c r="F27" s="71">
        <f>C27</f>
        <v>1.5</v>
      </c>
      <c r="G27" s="71"/>
      <c r="H27" s="73">
        <f>6*1000*C27</f>
        <v>9000</v>
      </c>
      <c r="I27" s="73"/>
      <c r="J27" s="73"/>
      <c r="K27" s="73"/>
      <c r="L27" s="73">
        <f>M27+O27</f>
        <v>7.5</v>
      </c>
      <c r="M27" s="71"/>
      <c r="N27" s="71"/>
      <c r="O27" s="71">
        <f>C27*5</f>
        <v>7.5</v>
      </c>
      <c r="P27" s="53"/>
      <c r="Q27" s="53"/>
      <c r="R27" s="53"/>
      <c r="S27" s="53"/>
      <c r="T27" s="45"/>
      <c r="U27" s="43"/>
    </row>
    <row r="28" spans="1:20" ht="21" customHeight="1">
      <c r="A28" s="69">
        <v>-12</v>
      </c>
      <c r="B28" s="70" t="s">
        <v>344</v>
      </c>
      <c r="C28" s="73">
        <v>3.6</v>
      </c>
      <c r="D28" s="73">
        <v>3.8</v>
      </c>
      <c r="E28" s="74">
        <v>0</v>
      </c>
      <c r="F28" s="71">
        <f>C28</f>
        <v>3.6</v>
      </c>
      <c r="G28" s="71"/>
      <c r="H28" s="73">
        <f>6*1000*C28</f>
        <v>21600</v>
      </c>
      <c r="I28" s="73"/>
      <c r="J28" s="73"/>
      <c r="K28" s="73"/>
      <c r="L28" s="73">
        <f>M28+O28</f>
        <v>18</v>
      </c>
      <c r="M28" s="71"/>
      <c r="N28" s="71"/>
      <c r="O28" s="71">
        <f>C28*5</f>
        <v>18</v>
      </c>
      <c r="P28" s="53"/>
      <c r="Q28" s="53"/>
      <c r="R28" s="53"/>
      <c r="S28" s="53"/>
      <c r="T28" s="45"/>
    </row>
    <row r="29" spans="1:20" ht="21" customHeight="1">
      <c r="A29" s="69">
        <v>-13</v>
      </c>
      <c r="B29" s="70" t="s">
        <v>345</v>
      </c>
      <c r="C29" s="73">
        <v>0.8</v>
      </c>
      <c r="D29" s="73">
        <v>3.8</v>
      </c>
      <c r="E29" s="74">
        <v>0</v>
      </c>
      <c r="F29" s="71">
        <f>C29</f>
        <v>0.8</v>
      </c>
      <c r="G29" s="71"/>
      <c r="H29" s="73">
        <f>6*1000*C29</f>
        <v>4800</v>
      </c>
      <c r="I29" s="73"/>
      <c r="J29" s="73"/>
      <c r="K29" s="73"/>
      <c r="L29" s="73">
        <f>M29+O29</f>
        <v>4</v>
      </c>
      <c r="M29" s="71"/>
      <c r="N29" s="71"/>
      <c r="O29" s="71">
        <f>C29*5</f>
        <v>4</v>
      </c>
      <c r="P29" s="53"/>
      <c r="Q29" s="53"/>
      <c r="R29" s="53"/>
      <c r="S29" s="53"/>
      <c r="T29" s="45"/>
    </row>
    <row r="30" spans="1:22" ht="21" customHeight="1">
      <c r="A30" s="66" t="s">
        <v>346</v>
      </c>
      <c r="B30" s="66" t="s">
        <v>347</v>
      </c>
      <c r="C30" s="67">
        <f>C31+C35</f>
        <v>29.06</v>
      </c>
      <c r="D30" s="67"/>
      <c r="E30" s="68">
        <f>E31+E35</f>
        <v>20</v>
      </c>
      <c r="F30" s="67">
        <f>F31+F35</f>
        <v>29.06</v>
      </c>
      <c r="G30" s="67"/>
      <c r="H30" s="67">
        <f>H31+H35</f>
        <v>204194</v>
      </c>
      <c r="I30" s="67"/>
      <c r="J30" s="67"/>
      <c r="K30" s="67"/>
      <c r="L30" s="67">
        <f>L31+L35</f>
        <v>336.5733740016444</v>
      </c>
      <c r="M30" s="67">
        <f>M31+M35</f>
        <v>311.89837400164436</v>
      </c>
      <c r="N30" s="67"/>
      <c r="O30" s="67">
        <f>O31+O35</f>
        <v>24.675</v>
      </c>
      <c r="P30" s="54"/>
      <c r="Q30" s="54"/>
      <c r="R30" s="54"/>
      <c r="S30" s="54"/>
      <c r="T30" s="45"/>
      <c r="V30" s="43">
        <f>O30+M30-L30</f>
        <v>0</v>
      </c>
    </row>
    <row r="31" spans="1:20" ht="21" customHeight="1">
      <c r="A31" s="66">
        <v>1</v>
      </c>
      <c r="B31" s="66" t="s">
        <v>338</v>
      </c>
      <c r="C31" s="67">
        <f>SUM(C32:C34)</f>
        <v>9.43</v>
      </c>
      <c r="D31" s="67"/>
      <c r="E31" s="68"/>
      <c r="F31" s="67">
        <f>SUM(F32:F34)</f>
        <v>9.43</v>
      </c>
      <c r="G31" s="67"/>
      <c r="H31" s="67">
        <f>SUM(H32:H34)</f>
        <v>89450</v>
      </c>
      <c r="I31" s="67"/>
      <c r="J31" s="67"/>
      <c r="K31" s="67"/>
      <c r="L31" s="67">
        <f>SUM(L32:L34)</f>
        <v>238.4233740016444</v>
      </c>
      <c r="M31" s="67">
        <f>SUM(M32:M34)</f>
        <v>238.4233740016444</v>
      </c>
      <c r="N31" s="67"/>
      <c r="O31" s="67">
        <f>SUM(O32:O34)</f>
        <v>0</v>
      </c>
      <c r="P31" s="51"/>
      <c r="Q31" s="51"/>
      <c r="R31" s="51"/>
      <c r="S31" s="51"/>
      <c r="T31" s="51"/>
    </row>
    <row r="32" spans="1:21" ht="21" customHeight="1">
      <c r="A32" s="69">
        <v>-1</v>
      </c>
      <c r="B32" s="70" t="s">
        <v>348</v>
      </c>
      <c r="C32" s="73">
        <v>3.9899999999999998</v>
      </c>
      <c r="D32" s="71">
        <v>10.5</v>
      </c>
      <c r="E32" s="74">
        <v>2</v>
      </c>
      <c r="F32" s="71">
        <f>C32</f>
        <v>3.9899999999999998</v>
      </c>
      <c r="G32" s="71"/>
      <c r="H32" s="73">
        <v>50730</v>
      </c>
      <c r="I32" s="73"/>
      <c r="J32" s="73"/>
      <c r="K32" s="73"/>
      <c r="L32" s="73">
        <f>M32</f>
        <v>47.879999999999995</v>
      </c>
      <c r="M32" s="71">
        <f>F32*12</f>
        <v>47.879999999999995</v>
      </c>
      <c r="N32" s="71"/>
      <c r="O32" s="71"/>
      <c r="P32" s="53"/>
      <c r="Q32" s="53"/>
      <c r="R32" s="53"/>
      <c r="S32" s="53"/>
      <c r="T32" s="45"/>
      <c r="U32" s="43">
        <f>F32-C32</f>
        <v>0</v>
      </c>
    </row>
    <row r="33" spans="1:21" ht="21" customHeight="1">
      <c r="A33" s="69">
        <v>-2</v>
      </c>
      <c r="B33" s="70" t="s">
        <v>49</v>
      </c>
      <c r="C33" s="73">
        <v>0.4</v>
      </c>
      <c r="D33" s="71">
        <v>15</v>
      </c>
      <c r="E33" s="74">
        <v>0</v>
      </c>
      <c r="F33" s="71">
        <f>C33</f>
        <v>0.4</v>
      </c>
      <c r="G33" s="71"/>
      <c r="H33" s="73">
        <v>3560</v>
      </c>
      <c r="I33" s="73"/>
      <c r="J33" s="73"/>
      <c r="K33" s="73"/>
      <c r="L33" s="73">
        <f>M33</f>
        <v>4.8</v>
      </c>
      <c r="M33" s="71">
        <v>4.8</v>
      </c>
      <c r="N33" s="71"/>
      <c r="O33" s="71"/>
      <c r="P33" s="53"/>
      <c r="Q33" s="53"/>
      <c r="R33" s="53"/>
      <c r="S33" s="53"/>
      <c r="T33" s="45"/>
      <c r="U33" s="43">
        <f>F33-C33</f>
        <v>0</v>
      </c>
    </row>
    <row r="34" spans="1:21" ht="21" customHeight="1">
      <c r="A34" s="69">
        <v>-3</v>
      </c>
      <c r="B34" s="70" t="s">
        <v>50</v>
      </c>
      <c r="C34" s="73">
        <v>5.04</v>
      </c>
      <c r="D34" s="71" t="s">
        <v>51</v>
      </c>
      <c r="E34" s="74">
        <v>8</v>
      </c>
      <c r="F34" s="71">
        <f>C34</f>
        <v>5.04</v>
      </c>
      <c r="G34" s="71"/>
      <c r="H34" s="73">
        <v>35160</v>
      </c>
      <c r="I34" s="73"/>
      <c r="J34" s="73"/>
      <c r="K34" s="73"/>
      <c r="L34" s="73">
        <f>M34</f>
        <v>185.7433740016444</v>
      </c>
      <c r="M34" s="71">
        <v>185.7433740016444</v>
      </c>
      <c r="N34" s="71"/>
      <c r="O34" s="71"/>
      <c r="P34" s="53"/>
      <c r="Q34" s="53"/>
      <c r="R34" s="53"/>
      <c r="S34" s="53"/>
      <c r="T34" s="45"/>
      <c r="U34" s="43">
        <f>F34-C34</f>
        <v>0</v>
      </c>
    </row>
    <row r="35" spans="1:20" ht="21" customHeight="1">
      <c r="A35" s="66">
        <v>2</v>
      </c>
      <c r="B35" s="66" t="s">
        <v>349</v>
      </c>
      <c r="C35" s="67">
        <f>SUM(C36:C45)</f>
        <v>19.63</v>
      </c>
      <c r="D35" s="67"/>
      <c r="E35" s="68">
        <f>SUM(E36:E45)</f>
        <v>20</v>
      </c>
      <c r="F35" s="67">
        <f>SUM(F36:F45)</f>
        <v>19.63</v>
      </c>
      <c r="G35" s="67"/>
      <c r="H35" s="67">
        <f>SUM(H36:H45)</f>
        <v>114744</v>
      </c>
      <c r="I35" s="67"/>
      <c r="J35" s="67"/>
      <c r="K35" s="67"/>
      <c r="L35" s="67">
        <f>SUM(L36:L45)</f>
        <v>98.15</v>
      </c>
      <c r="M35" s="67">
        <f>SUM(M36:M45)</f>
        <v>73.475</v>
      </c>
      <c r="N35" s="67"/>
      <c r="O35" s="67">
        <f>SUM(O36:O45)</f>
        <v>24.675</v>
      </c>
      <c r="P35" s="54"/>
      <c r="Q35" s="54"/>
      <c r="R35" s="54"/>
      <c r="S35" s="54"/>
      <c r="T35" s="45"/>
    </row>
    <row r="36" spans="1:21" ht="21" customHeight="1">
      <c r="A36" s="69">
        <v>-1</v>
      </c>
      <c r="B36" s="70" t="s">
        <v>52</v>
      </c>
      <c r="C36" s="73">
        <v>0.9</v>
      </c>
      <c r="D36" s="73">
        <v>9</v>
      </c>
      <c r="E36" s="74">
        <v>2</v>
      </c>
      <c r="F36" s="71">
        <f aca="true" t="shared" si="6" ref="F36:F45">C36</f>
        <v>0.9</v>
      </c>
      <c r="G36" s="71"/>
      <c r="H36" s="73">
        <v>7470</v>
      </c>
      <c r="I36" s="73"/>
      <c r="J36" s="73"/>
      <c r="K36" s="73"/>
      <c r="L36" s="73">
        <f aca="true" t="shared" si="7" ref="L36:L45">M36+O36</f>
        <v>4.5</v>
      </c>
      <c r="M36" s="71">
        <f>C36*5</f>
        <v>4.5</v>
      </c>
      <c r="N36" s="71"/>
      <c r="O36" s="71"/>
      <c r="P36" s="53"/>
      <c r="Q36" s="53"/>
      <c r="R36" s="53"/>
      <c r="S36" s="53"/>
      <c r="T36" s="45"/>
      <c r="U36" s="43">
        <f aca="true" t="shared" si="8" ref="U36:U42">F36-C36</f>
        <v>0</v>
      </c>
    </row>
    <row r="37" spans="1:21" ht="21" customHeight="1">
      <c r="A37" s="69">
        <v>-2</v>
      </c>
      <c r="B37" s="70" t="s">
        <v>53</v>
      </c>
      <c r="C37" s="73">
        <v>4.305</v>
      </c>
      <c r="D37" s="73">
        <v>5</v>
      </c>
      <c r="E37" s="74">
        <v>1</v>
      </c>
      <c r="F37" s="71">
        <f t="shared" si="6"/>
        <v>4.305</v>
      </c>
      <c r="G37" s="71"/>
      <c r="H37" s="73">
        <v>21320</v>
      </c>
      <c r="I37" s="73"/>
      <c r="J37" s="73"/>
      <c r="K37" s="73"/>
      <c r="L37" s="73">
        <f t="shared" si="7"/>
        <v>21.525</v>
      </c>
      <c r="M37" s="71">
        <v>21.525</v>
      </c>
      <c r="N37" s="71"/>
      <c r="O37" s="71"/>
      <c r="P37" s="53"/>
      <c r="Q37" s="53"/>
      <c r="R37" s="53"/>
      <c r="S37" s="53"/>
      <c r="T37" s="45"/>
      <c r="U37" s="43">
        <f t="shared" si="8"/>
        <v>0</v>
      </c>
    </row>
    <row r="38" spans="1:21" ht="21" customHeight="1">
      <c r="A38" s="69">
        <v>-3</v>
      </c>
      <c r="B38" s="70" t="s">
        <v>47</v>
      </c>
      <c r="C38" s="73">
        <v>1.4</v>
      </c>
      <c r="D38" s="73">
        <v>5</v>
      </c>
      <c r="E38" s="74">
        <v>2</v>
      </c>
      <c r="F38" s="71">
        <f t="shared" si="6"/>
        <v>1.4</v>
      </c>
      <c r="G38" s="71"/>
      <c r="H38" s="73">
        <v>5880</v>
      </c>
      <c r="I38" s="73"/>
      <c r="J38" s="73"/>
      <c r="K38" s="73"/>
      <c r="L38" s="73">
        <f t="shared" si="7"/>
        <v>7</v>
      </c>
      <c r="M38" s="71">
        <v>7</v>
      </c>
      <c r="N38" s="71"/>
      <c r="O38" s="71"/>
      <c r="P38" s="53"/>
      <c r="Q38" s="53"/>
      <c r="R38" s="53"/>
      <c r="S38" s="53"/>
      <c r="T38" s="45"/>
      <c r="U38" s="43">
        <f t="shared" si="8"/>
        <v>0</v>
      </c>
    </row>
    <row r="39" spans="1:21" ht="21" customHeight="1">
      <c r="A39" s="69">
        <v>-4</v>
      </c>
      <c r="B39" s="70" t="s">
        <v>54</v>
      </c>
      <c r="C39" s="73">
        <v>3.9899999999999998</v>
      </c>
      <c r="D39" s="73">
        <v>8</v>
      </c>
      <c r="E39" s="74">
        <v>2</v>
      </c>
      <c r="F39" s="71">
        <f t="shared" si="6"/>
        <v>3.9899999999999998</v>
      </c>
      <c r="G39" s="71"/>
      <c r="H39" s="73">
        <v>30020</v>
      </c>
      <c r="I39" s="73"/>
      <c r="J39" s="73"/>
      <c r="K39" s="73"/>
      <c r="L39" s="73">
        <f t="shared" si="7"/>
        <v>19.95</v>
      </c>
      <c r="M39" s="71">
        <f>F39*5</f>
        <v>19.95</v>
      </c>
      <c r="N39" s="71"/>
      <c r="O39" s="71"/>
      <c r="P39" s="53"/>
      <c r="Q39" s="53"/>
      <c r="R39" s="53"/>
      <c r="S39" s="53"/>
      <c r="T39" s="45"/>
      <c r="U39" s="43">
        <f t="shared" si="8"/>
        <v>0</v>
      </c>
    </row>
    <row r="40" spans="1:21" ht="21" customHeight="1">
      <c r="A40" s="69">
        <v>-5</v>
      </c>
      <c r="B40" s="70" t="s">
        <v>55</v>
      </c>
      <c r="C40" s="73">
        <v>1.7</v>
      </c>
      <c r="D40" s="73">
        <v>6</v>
      </c>
      <c r="E40" s="74">
        <v>3</v>
      </c>
      <c r="F40" s="71">
        <f t="shared" si="6"/>
        <v>1.7</v>
      </c>
      <c r="G40" s="71"/>
      <c r="H40" s="73">
        <v>7310</v>
      </c>
      <c r="I40" s="73"/>
      <c r="J40" s="73"/>
      <c r="K40" s="73"/>
      <c r="L40" s="73">
        <f t="shared" si="7"/>
        <v>8.5</v>
      </c>
      <c r="M40" s="71">
        <v>8.5</v>
      </c>
      <c r="N40" s="71"/>
      <c r="O40" s="71"/>
      <c r="P40" s="53"/>
      <c r="Q40" s="53"/>
      <c r="R40" s="53"/>
      <c r="S40" s="53"/>
      <c r="T40" s="45"/>
      <c r="U40" s="43">
        <f t="shared" si="8"/>
        <v>0</v>
      </c>
    </row>
    <row r="41" spans="1:21" ht="21" customHeight="1">
      <c r="A41" s="69">
        <v>-6</v>
      </c>
      <c r="B41" s="70" t="s">
        <v>56</v>
      </c>
      <c r="C41" s="73">
        <v>1</v>
      </c>
      <c r="D41" s="73">
        <v>5</v>
      </c>
      <c r="E41" s="74">
        <v>2</v>
      </c>
      <c r="F41" s="71">
        <f t="shared" si="6"/>
        <v>1</v>
      </c>
      <c r="G41" s="71"/>
      <c r="H41" s="73">
        <v>3500</v>
      </c>
      <c r="I41" s="73"/>
      <c r="J41" s="73"/>
      <c r="K41" s="73"/>
      <c r="L41" s="73">
        <f t="shared" si="7"/>
        <v>5</v>
      </c>
      <c r="M41" s="71">
        <v>5</v>
      </c>
      <c r="N41" s="71"/>
      <c r="O41" s="71"/>
      <c r="P41" s="53"/>
      <c r="Q41" s="53"/>
      <c r="R41" s="53"/>
      <c r="S41" s="53"/>
      <c r="T41" s="45"/>
      <c r="U41" s="43">
        <f t="shared" si="8"/>
        <v>0</v>
      </c>
    </row>
    <row r="42" spans="1:21" ht="21" customHeight="1">
      <c r="A42" s="69">
        <v>-7</v>
      </c>
      <c r="B42" s="70" t="s">
        <v>57</v>
      </c>
      <c r="C42" s="73">
        <v>1.4</v>
      </c>
      <c r="D42" s="73">
        <v>8</v>
      </c>
      <c r="E42" s="74">
        <v>2</v>
      </c>
      <c r="F42" s="71">
        <f t="shared" si="6"/>
        <v>1.4</v>
      </c>
      <c r="G42" s="71"/>
      <c r="H42" s="73">
        <v>6944</v>
      </c>
      <c r="I42" s="73"/>
      <c r="J42" s="73"/>
      <c r="K42" s="73"/>
      <c r="L42" s="73">
        <f t="shared" si="7"/>
        <v>7</v>
      </c>
      <c r="M42" s="71">
        <v>7</v>
      </c>
      <c r="N42" s="71"/>
      <c r="O42" s="71"/>
      <c r="P42" s="53"/>
      <c r="Q42" s="53"/>
      <c r="R42" s="53"/>
      <c r="S42" s="53"/>
      <c r="T42" s="45"/>
      <c r="U42" s="43">
        <f t="shared" si="8"/>
        <v>0</v>
      </c>
    </row>
    <row r="43" spans="1:20" ht="21" customHeight="1">
      <c r="A43" s="69">
        <v>-8</v>
      </c>
      <c r="B43" s="70" t="s">
        <v>350</v>
      </c>
      <c r="C43" s="73">
        <v>1.68</v>
      </c>
      <c r="D43" s="73">
        <v>6</v>
      </c>
      <c r="E43" s="74">
        <v>2</v>
      </c>
      <c r="F43" s="71">
        <f t="shared" si="6"/>
        <v>1.68</v>
      </c>
      <c r="G43" s="71"/>
      <c r="H43" s="73">
        <v>13500</v>
      </c>
      <c r="I43" s="73"/>
      <c r="J43" s="73"/>
      <c r="K43" s="73"/>
      <c r="L43" s="73">
        <f t="shared" si="7"/>
        <v>8.4</v>
      </c>
      <c r="M43" s="71"/>
      <c r="N43" s="71"/>
      <c r="O43" s="71">
        <f>F43*5</f>
        <v>8.4</v>
      </c>
      <c r="P43" s="53"/>
      <c r="Q43" s="53"/>
      <c r="R43" s="53"/>
      <c r="S43" s="53"/>
      <c r="T43" s="45"/>
    </row>
    <row r="44" spans="1:20" ht="21" customHeight="1">
      <c r="A44" s="69">
        <v>-9</v>
      </c>
      <c r="B44" s="70" t="s">
        <v>351</v>
      </c>
      <c r="C44" s="73">
        <v>1.68</v>
      </c>
      <c r="D44" s="73">
        <v>5</v>
      </c>
      <c r="E44" s="74">
        <v>2</v>
      </c>
      <c r="F44" s="71">
        <f t="shared" si="6"/>
        <v>1.68</v>
      </c>
      <c r="G44" s="71"/>
      <c r="H44" s="73">
        <v>12800</v>
      </c>
      <c r="I44" s="73"/>
      <c r="J44" s="73"/>
      <c r="K44" s="73"/>
      <c r="L44" s="73">
        <f t="shared" si="7"/>
        <v>8.4</v>
      </c>
      <c r="M44" s="71"/>
      <c r="N44" s="71"/>
      <c r="O44" s="71">
        <f>F44*5</f>
        <v>8.4</v>
      </c>
      <c r="P44" s="53"/>
      <c r="Q44" s="53"/>
      <c r="R44" s="53"/>
      <c r="S44" s="53"/>
      <c r="T44" s="45"/>
    </row>
    <row r="45" spans="1:20" ht="21" customHeight="1">
      <c r="A45" s="69">
        <v>-10</v>
      </c>
      <c r="B45" s="70" t="s">
        <v>352</v>
      </c>
      <c r="C45" s="73">
        <v>1.575</v>
      </c>
      <c r="D45" s="73">
        <v>5</v>
      </c>
      <c r="E45" s="74">
        <v>2</v>
      </c>
      <c r="F45" s="71">
        <f t="shared" si="6"/>
        <v>1.575</v>
      </c>
      <c r="G45" s="71"/>
      <c r="H45" s="73">
        <v>6000</v>
      </c>
      <c r="I45" s="73"/>
      <c r="J45" s="73"/>
      <c r="K45" s="73"/>
      <c r="L45" s="73">
        <f t="shared" si="7"/>
        <v>7.875</v>
      </c>
      <c r="M45" s="71"/>
      <c r="N45" s="71"/>
      <c r="O45" s="71">
        <f>F45*5</f>
        <v>7.875</v>
      </c>
      <c r="P45" s="53"/>
      <c r="Q45" s="53"/>
      <c r="R45" s="53"/>
      <c r="S45" s="53"/>
      <c r="T45" s="45"/>
    </row>
    <row r="46" spans="1:22" ht="21" customHeight="1">
      <c r="A46" s="66" t="s">
        <v>353</v>
      </c>
      <c r="B46" s="66" t="s">
        <v>354</v>
      </c>
      <c r="C46" s="67">
        <f>C47+C50</f>
        <v>41.099999999999994</v>
      </c>
      <c r="D46" s="67"/>
      <c r="E46" s="68">
        <f>E47+E50</f>
        <v>27</v>
      </c>
      <c r="F46" s="67">
        <f>F47+F50</f>
        <v>41.099999999999994</v>
      </c>
      <c r="G46" s="67"/>
      <c r="H46" s="67">
        <f>H47+H50</f>
        <v>261918</v>
      </c>
      <c r="I46" s="67"/>
      <c r="J46" s="67"/>
      <c r="K46" s="67"/>
      <c r="L46" s="67">
        <f>L47+L50</f>
        <v>233.5</v>
      </c>
      <c r="M46" s="67">
        <f>M47+M50</f>
        <v>155.05</v>
      </c>
      <c r="N46" s="67"/>
      <c r="O46" s="67">
        <f>O47+O50</f>
        <v>78.44999999999999</v>
      </c>
      <c r="P46" s="54"/>
      <c r="Q46" s="54"/>
      <c r="R46" s="54"/>
      <c r="S46" s="54"/>
      <c r="T46" s="45"/>
      <c r="V46" s="43">
        <f>O46+M46-L46</f>
        <v>0</v>
      </c>
    </row>
    <row r="47" spans="1:20" ht="21" customHeight="1">
      <c r="A47" s="66">
        <v>1</v>
      </c>
      <c r="B47" s="66" t="s">
        <v>338</v>
      </c>
      <c r="C47" s="67">
        <f>SUM(C48:C49)</f>
        <v>4</v>
      </c>
      <c r="D47" s="67"/>
      <c r="E47" s="68">
        <f aca="true" t="shared" si="9" ref="E47:O47">SUM(E48:E49)</f>
        <v>3</v>
      </c>
      <c r="F47" s="67">
        <f t="shared" si="9"/>
        <v>4</v>
      </c>
      <c r="G47" s="67"/>
      <c r="H47" s="67">
        <f t="shared" si="9"/>
        <v>44347</v>
      </c>
      <c r="I47" s="67"/>
      <c r="J47" s="67"/>
      <c r="K47" s="67"/>
      <c r="L47" s="67">
        <f t="shared" si="9"/>
        <v>48</v>
      </c>
      <c r="M47" s="67">
        <f t="shared" si="9"/>
        <v>48</v>
      </c>
      <c r="N47" s="67"/>
      <c r="O47" s="67">
        <f t="shared" si="9"/>
        <v>0</v>
      </c>
      <c r="P47" s="54"/>
      <c r="Q47" s="54"/>
      <c r="R47" s="54"/>
      <c r="S47" s="54"/>
      <c r="T47" s="45"/>
    </row>
    <row r="48" spans="1:21" ht="21" customHeight="1">
      <c r="A48" s="69">
        <v>-1</v>
      </c>
      <c r="B48" s="70" t="s">
        <v>59</v>
      </c>
      <c r="C48" s="71">
        <v>1.8</v>
      </c>
      <c r="D48" s="71" t="s">
        <v>60</v>
      </c>
      <c r="E48" s="72">
        <v>1</v>
      </c>
      <c r="F48" s="71">
        <f>C48</f>
        <v>1.8</v>
      </c>
      <c r="G48" s="67"/>
      <c r="H48" s="71">
        <v>20957</v>
      </c>
      <c r="I48" s="67"/>
      <c r="J48" s="67"/>
      <c r="K48" s="67"/>
      <c r="L48" s="71">
        <f>M48+O48</f>
        <v>21.6</v>
      </c>
      <c r="M48" s="71">
        <v>21.6</v>
      </c>
      <c r="N48" s="67"/>
      <c r="O48" s="67"/>
      <c r="P48" s="54"/>
      <c r="Q48" s="54"/>
      <c r="R48" s="54"/>
      <c r="S48" s="54"/>
      <c r="T48" s="45"/>
      <c r="U48" s="43">
        <f>F48-C48</f>
        <v>0</v>
      </c>
    </row>
    <row r="49" spans="1:21" ht="21" customHeight="1">
      <c r="A49" s="69">
        <v>-2</v>
      </c>
      <c r="B49" s="70" t="s">
        <v>61</v>
      </c>
      <c r="C49" s="71">
        <v>2.2</v>
      </c>
      <c r="D49" s="71" t="s">
        <v>62</v>
      </c>
      <c r="E49" s="72">
        <v>2</v>
      </c>
      <c r="F49" s="71">
        <f>C49</f>
        <v>2.2</v>
      </c>
      <c r="G49" s="67"/>
      <c r="H49" s="71">
        <v>23390</v>
      </c>
      <c r="I49" s="67"/>
      <c r="J49" s="67"/>
      <c r="K49" s="67"/>
      <c r="L49" s="71">
        <f>M49+O49</f>
        <v>26.4</v>
      </c>
      <c r="M49" s="71">
        <v>26.4</v>
      </c>
      <c r="N49" s="67"/>
      <c r="O49" s="67"/>
      <c r="P49" s="54"/>
      <c r="Q49" s="54"/>
      <c r="R49" s="54"/>
      <c r="S49" s="54"/>
      <c r="T49" s="45"/>
      <c r="U49" s="43">
        <f>F49-C49</f>
        <v>0</v>
      </c>
    </row>
    <row r="50" spans="1:20" ht="21" customHeight="1">
      <c r="A50" s="66">
        <v>2</v>
      </c>
      <c r="B50" s="66" t="s">
        <v>349</v>
      </c>
      <c r="C50" s="67">
        <f>SUM(C51:C63)</f>
        <v>37.099999999999994</v>
      </c>
      <c r="D50" s="67"/>
      <c r="E50" s="68">
        <f>SUM(E51:E63)</f>
        <v>24</v>
      </c>
      <c r="F50" s="67">
        <f>SUM(F51:F63)</f>
        <v>37.099999999999994</v>
      </c>
      <c r="G50" s="67"/>
      <c r="H50" s="67">
        <f>SUM(H51:H63)</f>
        <v>217571</v>
      </c>
      <c r="I50" s="67"/>
      <c r="J50" s="67"/>
      <c r="K50" s="67"/>
      <c r="L50" s="67">
        <f>SUM(L51:L63)</f>
        <v>185.5</v>
      </c>
      <c r="M50" s="67">
        <f>SUM(M51:M63)</f>
        <v>107.05</v>
      </c>
      <c r="N50" s="67"/>
      <c r="O50" s="67">
        <f>SUM(O51:O63)</f>
        <v>78.44999999999999</v>
      </c>
      <c r="P50" s="54"/>
      <c r="Q50" s="54"/>
      <c r="R50" s="54"/>
      <c r="S50" s="54"/>
      <c r="T50" s="45"/>
    </row>
    <row r="51" spans="1:21" ht="21" customHeight="1">
      <c r="A51" s="69">
        <v>-1</v>
      </c>
      <c r="B51" s="70" t="s">
        <v>63</v>
      </c>
      <c r="C51" s="71">
        <v>3.3600000000000003</v>
      </c>
      <c r="D51" s="73" t="s">
        <v>64</v>
      </c>
      <c r="E51" s="72">
        <v>2</v>
      </c>
      <c r="F51" s="71">
        <f aca="true" t="shared" si="10" ref="F51:F63">C51</f>
        <v>3.3600000000000003</v>
      </c>
      <c r="G51" s="67"/>
      <c r="H51" s="73">
        <v>20661</v>
      </c>
      <c r="I51" s="67"/>
      <c r="J51" s="67"/>
      <c r="K51" s="67"/>
      <c r="L51" s="71">
        <f aca="true" t="shared" si="11" ref="L51:L63">M51+O51</f>
        <v>16.8</v>
      </c>
      <c r="M51" s="71">
        <f>F51*5</f>
        <v>16.8</v>
      </c>
      <c r="N51" s="71"/>
      <c r="O51" s="71"/>
      <c r="P51" s="54"/>
      <c r="Q51" s="54"/>
      <c r="R51" s="54"/>
      <c r="S51" s="54"/>
      <c r="T51" s="45"/>
      <c r="U51" s="43">
        <f aca="true" t="shared" si="12" ref="U51:U59">F51-C51</f>
        <v>0</v>
      </c>
    </row>
    <row r="52" spans="1:21" ht="21" customHeight="1">
      <c r="A52" s="69">
        <v>-2</v>
      </c>
      <c r="B52" s="70" t="s">
        <v>65</v>
      </c>
      <c r="C52" s="71">
        <v>1.1</v>
      </c>
      <c r="D52" s="73">
        <v>5</v>
      </c>
      <c r="E52" s="72">
        <v>1</v>
      </c>
      <c r="F52" s="71">
        <f t="shared" si="10"/>
        <v>1.1</v>
      </c>
      <c r="G52" s="67"/>
      <c r="H52" s="73">
        <v>5940</v>
      </c>
      <c r="I52" s="67"/>
      <c r="J52" s="67"/>
      <c r="K52" s="67"/>
      <c r="L52" s="71">
        <f t="shared" si="11"/>
        <v>5.5</v>
      </c>
      <c r="M52" s="71">
        <v>5.5</v>
      </c>
      <c r="N52" s="71"/>
      <c r="O52" s="71"/>
      <c r="P52" s="54"/>
      <c r="Q52" s="54"/>
      <c r="R52" s="54"/>
      <c r="S52" s="54"/>
      <c r="T52" s="45"/>
      <c r="U52" s="43">
        <f t="shared" si="12"/>
        <v>0</v>
      </c>
    </row>
    <row r="53" spans="1:21" ht="21" customHeight="1">
      <c r="A53" s="69">
        <v>-3</v>
      </c>
      <c r="B53" s="76" t="s">
        <v>355</v>
      </c>
      <c r="C53" s="71">
        <v>1.5</v>
      </c>
      <c r="D53" s="73">
        <v>5</v>
      </c>
      <c r="E53" s="72">
        <v>1</v>
      </c>
      <c r="F53" s="71">
        <f t="shared" si="10"/>
        <v>1.5</v>
      </c>
      <c r="G53" s="67"/>
      <c r="H53" s="73">
        <v>9750</v>
      </c>
      <c r="I53" s="67"/>
      <c r="J53" s="67"/>
      <c r="K53" s="67"/>
      <c r="L53" s="71">
        <f t="shared" si="11"/>
        <v>7.5</v>
      </c>
      <c r="M53" s="71">
        <v>7.5</v>
      </c>
      <c r="N53" s="71"/>
      <c r="O53" s="71"/>
      <c r="P53" s="54"/>
      <c r="Q53" s="54"/>
      <c r="R53" s="54"/>
      <c r="S53" s="54"/>
      <c r="T53" s="45"/>
      <c r="U53" s="43">
        <f t="shared" si="12"/>
        <v>0</v>
      </c>
    </row>
    <row r="54" spans="1:21" ht="21" customHeight="1">
      <c r="A54" s="69">
        <v>-4</v>
      </c>
      <c r="B54" s="76" t="s">
        <v>356</v>
      </c>
      <c r="C54" s="71">
        <v>0.7</v>
      </c>
      <c r="D54" s="73">
        <v>5</v>
      </c>
      <c r="E54" s="72">
        <v>0</v>
      </c>
      <c r="F54" s="71">
        <f t="shared" si="10"/>
        <v>0.7</v>
      </c>
      <c r="G54" s="67"/>
      <c r="H54" s="73">
        <v>4550</v>
      </c>
      <c r="I54" s="67"/>
      <c r="J54" s="67"/>
      <c r="K54" s="67"/>
      <c r="L54" s="71">
        <f t="shared" si="11"/>
        <v>3.5</v>
      </c>
      <c r="M54" s="71">
        <v>3.5</v>
      </c>
      <c r="N54" s="71"/>
      <c r="O54" s="71"/>
      <c r="P54" s="54"/>
      <c r="Q54" s="54"/>
      <c r="R54" s="54"/>
      <c r="S54" s="54"/>
      <c r="T54" s="45"/>
      <c r="U54" s="43">
        <f t="shared" si="12"/>
        <v>0</v>
      </c>
    </row>
    <row r="55" spans="1:21" ht="21" customHeight="1">
      <c r="A55" s="69">
        <v>-5</v>
      </c>
      <c r="B55" s="76" t="s">
        <v>357</v>
      </c>
      <c r="C55" s="71">
        <v>1.8</v>
      </c>
      <c r="D55" s="73">
        <v>5</v>
      </c>
      <c r="E55" s="72">
        <v>1</v>
      </c>
      <c r="F55" s="71">
        <f t="shared" si="10"/>
        <v>1.8</v>
      </c>
      <c r="G55" s="67"/>
      <c r="H55" s="73">
        <v>11700</v>
      </c>
      <c r="I55" s="67"/>
      <c r="J55" s="67"/>
      <c r="K55" s="67"/>
      <c r="L55" s="71">
        <f t="shared" si="11"/>
        <v>9</v>
      </c>
      <c r="M55" s="71">
        <v>9</v>
      </c>
      <c r="N55" s="71"/>
      <c r="O55" s="71"/>
      <c r="P55" s="54"/>
      <c r="Q55" s="54"/>
      <c r="R55" s="54"/>
      <c r="S55" s="54"/>
      <c r="T55" s="45"/>
      <c r="U55" s="43">
        <f t="shared" si="12"/>
        <v>0</v>
      </c>
    </row>
    <row r="56" spans="1:21" ht="21" customHeight="1">
      <c r="A56" s="69">
        <v>-6</v>
      </c>
      <c r="B56" s="70" t="s">
        <v>66</v>
      </c>
      <c r="C56" s="71">
        <v>4.515</v>
      </c>
      <c r="D56" s="73">
        <v>8</v>
      </c>
      <c r="E56" s="72">
        <v>3</v>
      </c>
      <c r="F56" s="71">
        <f t="shared" si="10"/>
        <v>4.515</v>
      </c>
      <c r="G56" s="67"/>
      <c r="H56" s="73">
        <v>30960</v>
      </c>
      <c r="I56" s="67"/>
      <c r="J56" s="67"/>
      <c r="K56" s="67"/>
      <c r="L56" s="71">
        <f t="shared" si="11"/>
        <v>22.575</v>
      </c>
      <c r="M56" s="71">
        <v>22.575</v>
      </c>
      <c r="N56" s="71"/>
      <c r="O56" s="71"/>
      <c r="P56" s="54"/>
      <c r="Q56" s="54"/>
      <c r="R56" s="54"/>
      <c r="S56" s="54"/>
      <c r="T56" s="45"/>
      <c r="U56" s="43">
        <f t="shared" si="12"/>
        <v>0</v>
      </c>
    </row>
    <row r="57" spans="1:21" ht="21" customHeight="1">
      <c r="A57" s="69">
        <v>-7</v>
      </c>
      <c r="B57" s="70" t="s">
        <v>67</v>
      </c>
      <c r="C57" s="71">
        <v>4.935</v>
      </c>
      <c r="D57" s="73">
        <v>5</v>
      </c>
      <c r="E57" s="72">
        <v>3</v>
      </c>
      <c r="F57" s="71">
        <f t="shared" si="10"/>
        <v>4.935</v>
      </c>
      <c r="G57" s="67"/>
      <c r="H57" s="73">
        <v>25380</v>
      </c>
      <c r="I57" s="67"/>
      <c r="J57" s="67"/>
      <c r="K57" s="67"/>
      <c r="L57" s="71">
        <f t="shared" si="11"/>
        <v>24.675</v>
      </c>
      <c r="M57" s="71">
        <v>24.675</v>
      </c>
      <c r="N57" s="71"/>
      <c r="O57" s="71"/>
      <c r="P57" s="54"/>
      <c r="Q57" s="54"/>
      <c r="R57" s="54"/>
      <c r="S57" s="54"/>
      <c r="T57" s="45"/>
      <c r="U57" s="43">
        <f t="shared" si="12"/>
        <v>0</v>
      </c>
    </row>
    <row r="58" spans="1:21" ht="21" customHeight="1">
      <c r="A58" s="69">
        <v>-8</v>
      </c>
      <c r="B58" s="70" t="s">
        <v>68</v>
      </c>
      <c r="C58" s="71">
        <v>1.8</v>
      </c>
      <c r="D58" s="73">
        <v>5</v>
      </c>
      <c r="E58" s="72">
        <v>1</v>
      </c>
      <c r="F58" s="71">
        <f t="shared" si="10"/>
        <v>1.8</v>
      </c>
      <c r="G58" s="67"/>
      <c r="H58" s="73">
        <v>9540</v>
      </c>
      <c r="I58" s="67"/>
      <c r="J58" s="67"/>
      <c r="K58" s="67"/>
      <c r="L58" s="71">
        <f t="shared" si="11"/>
        <v>9</v>
      </c>
      <c r="M58" s="71">
        <v>9</v>
      </c>
      <c r="N58" s="71"/>
      <c r="O58" s="71"/>
      <c r="P58" s="54"/>
      <c r="Q58" s="54"/>
      <c r="R58" s="54"/>
      <c r="S58" s="54"/>
      <c r="T58" s="45"/>
      <c r="U58" s="43">
        <f t="shared" si="12"/>
        <v>0</v>
      </c>
    </row>
    <row r="59" spans="1:21" ht="21" customHeight="1">
      <c r="A59" s="69">
        <v>-9</v>
      </c>
      <c r="B59" s="70" t="s">
        <v>69</v>
      </c>
      <c r="C59" s="71">
        <v>1.7</v>
      </c>
      <c r="D59" s="73">
        <v>5</v>
      </c>
      <c r="E59" s="72">
        <v>1</v>
      </c>
      <c r="F59" s="71">
        <f t="shared" si="10"/>
        <v>1.7</v>
      </c>
      <c r="G59" s="67"/>
      <c r="H59" s="73">
        <v>9690</v>
      </c>
      <c r="I59" s="67"/>
      <c r="J59" s="67"/>
      <c r="K59" s="67"/>
      <c r="L59" s="71">
        <f t="shared" si="11"/>
        <v>8.5</v>
      </c>
      <c r="M59" s="71">
        <v>8.5</v>
      </c>
      <c r="N59" s="71"/>
      <c r="O59" s="71"/>
      <c r="P59" s="54"/>
      <c r="Q59" s="54"/>
      <c r="R59" s="54"/>
      <c r="S59" s="54"/>
      <c r="T59" s="45"/>
      <c r="U59" s="43">
        <f t="shared" si="12"/>
        <v>0</v>
      </c>
    </row>
    <row r="60" spans="1:20" ht="21" customHeight="1">
      <c r="A60" s="69">
        <v>-10</v>
      </c>
      <c r="B60" s="70" t="s">
        <v>70</v>
      </c>
      <c r="C60" s="73">
        <v>1.5</v>
      </c>
      <c r="D60" s="73">
        <v>5.5</v>
      </c>
      <c r="E60" s="74">
        <v>1</v>
      </c>
      <c r="F60" s="71">
        <f t="shared" si="10"/>
        <v>1.5</v>
      </c>
      <c r="G60" s="71"/>
      <c r="H60" s="73">
        <v>7800</v>
      </c>
      <c r="I60" s="73"/>
      <c r="J60" s="73"/>
      <c r="K60" s="73"/>
      <c r="L60" s="71">
        <f t="shared" si="11"/>
        <v>7.5</v>
      </c>
      <c r="M60" s="71"/>
      <c r="N60" s="71"/>
      <c r="O60" s="71">
        <f>F60*5</f>
        <v>7.5</v>
      </c>
      <c r="P60" s="53"/>
      <c r="Q60" s="53"/>
      <c r="R60" s="53"/>
      <c r="S60" s="53"/>
      <c r="T60" s="45"/>
    </row>
    <row r="61" spans="1:20" ht="21" customHeight="1">
      <c r="A61" s="69">
        <v>-11</v>
      </c>
      <c r="B61" s="70" t="s">
        <v>71</v>
      </c>
      <c r="C61" s="73">
        <v>1.5</v>
      </c>
      <c r="D61" s="73">
        <v>5.5</v>
      </c>
      <c r="E61" s="74">
        <v>1</v>
      </c>
      <c r="F61" s="71">
        <f t="shared" si="10"/>
        <v>1.5</v>
      </c>
      <c r="G61" s="71"/>
      <c r="H61" s="73">
        <v>8500</v>
      </c>
      <c r="I61" s="73"/>
      <c r="J61" s="73"/>
      <c r="K61" s="73"/>
      <c r="L61" s="71">
        <f t="shared" si="11"/>
        <v>7.5</v>
      </c>
      <c r="M61" s="71"/>
      <c r="N61" s="71"/>
      <c r="O61" s="71">
        <f>F61*5</f>
        <v>7.5</v>
      </c>
      <c r="P61" s="53"/>
      <c r="Q61" s="53"/>
      <c r="R61" s="53"/>
      <c r="S61" s="53"/>
      <c r="T61" s="45"/>
    </row>
    <row r="62" spans="1:20" ht="21" customHeight="1">
      <c r="A62" s="69">
        <v>-12</v>
      </c>
      <c r="B62" s="70" t="s">
        <v>72</v>
      </c>
      <c r="C62" s="73">
        <v>2.4</v>
      </c>
      <c r="D62" s="73">
        <v>5</v>
      </c>
      <c r="E62" s="74">
        <v>1</v>
      </c>
      <c r="F62" s="71">
        <f t="shared" si="10"/>
        <v>2.4</v>
      </c>
      <c r="G62" s="71"/>
      <c r="H62" s="73">
        <v>14300</v>
      </c>
      <c r="I62" s="73"/>
      <c r="J62" s="73"/>
      <c r="K62" s="73"/>
      <c r="L62" s="71">
        <f t="shared" si="11"/>
        <v>12</v>
      </c>
      <c r="M62" s="71"/>
      <c r="N62" s="71"/>
      <c r="O62" s="71">
        <f>F62*5</f>
        <v>12</v>
      </c>
      <c r="P62" s="53"/>
      <c r="Q62" s="53"/>
      <c r="R62" s="53"/>
      <c r="S62" s="53"/>
      <c r="T62" s="45"/>
    </row>
    <row r="63" spans="1:20" ht="21" customHeight="1">
      <c r="A63" s="69">
        <v>-13</v>
      </c>
      <c r="B63" s="70" t="s">
        <v>73</v>
      </c>
      <c r="C63" s="73">
        <v>10.29</v>
      </c>
      <c r="D63" s="73">
        <v>5</v>
      </c>
      <c r="E63" s="74">
        <v>8</v>
      </c>
      <c r="F63" s="71">
        <f t="shared" si="10"/>
        <v>10.29</v>
      </c>
      <c r="G63" s="71"/>
      <c r="H63" s="73">
        <v>58800</v>
      </c>
      <c r="I63" s="73"/>
      <c r="J63" s="73"/>
      <c r="K63" s="73"/>
      <c r="L63" s="71">
        <f t="shared" si="11"/>
        <v>51.449999999999996</v>
      </c>
      <c r="M63" s="71"/>
      <c r="N63" s="71"/>
      <c r="O63" s="71">
        <f>F63*5</f>
        <v>51.449999999999996</v>
      </c>
      <c r="P63" s="53"/>
      <c r="Q63" s="53"/>
      <c r="R63" s="53"/>
      <c r="S63" s="53"/>
      <c r="T63" s="45"/>
    </row>
    <row r="64" spans="1:22" ht="21" customHeight="1">
      <c r="A64" s="66" t="s">
        <v>358</v>
      </c>
      <c r="B64" s="66" t="s">
        <v>359</v>
      </c>
      <c r="C64" s="67">
        <f>C65+C68</f>
        <v>36.4235</v>
      </c>
      <c r="D64" s="67"/>
      <c r="E64" s="68">
        <f>E65+E68</f>
        <v>21</v>
      </c>
      <c r="F64" s="67">
        <f>F65+F68</f>
        <v>36.4235</v>
      </c>
      <c r="G64" s="67"/>
      <c r="H64" s="67">
        <f>H65+H68</f>
        <v>205489.65788990824</v>
      </c>
      <c r="I64" s="67"/>
      <c r="J64" s="67"/>
      <c r="K64" s="67"/>
      <c r="L64" s="67">
        <f>L65+L68</f>
        <v>203.29250000000002</v>
      </c>
      <c r="M64" s="67">
        <f>M65+M68</f>
        <v>181.04250000000002</v>
      </c>
      <c r="N64" s="67"/>
      <c r="O64" s="67">
        <f>O65+O68</f>
        <v>22.25</v>
      </c>
      <c r="P64" s="54"/>
      <c r="Q64" s="54"/>
      <c r="R64" s="54"/>
      <c r="S64" s="54"/>
      <c r="T64" s="45"/>
      <c r="V64" s="43">
        <f>O64+M64-L64</f>
        <v>0</v>
      </c>
    </row>
    <row r="65" spans="1:20" ht="21" customHeight="1">
      <c r="A65" s="66">
        <v>1</v>
      </c>
      <c r="B65" s="66" t="s">
        <v>338</v>
      </c>
      <c r="C65" s="67">
        <f>SUM(C66:C67)</f>
        <v>3.025</v>
      </c>
      <c r="D65" s="67"/>
      <c r="E65" s="68">
        <f>SUM(E66:E67)</f>
        <v>2</v>
      </c>
      <c r="F65" s="67">
        <f>SUM(F66:F67)</f>
        <v>3.025</v>
      </c>
      <c r="G65" s="67"/>
      <c r="H65" s="67">
        <f>SUM(H66:H67)</f>
        <v>30706.590000000004</v>
      </c>
      <c r="I65" s="67"/>
      <c r="J65" s="67"/>
      <c r="K65" s="67"/>
      <c r="L65" s="67">
        <f>SUM(L66:L67)</f>
        <v>36.3</v>
      </c>
      <c r="M65" s="67">
        <f>SUM(M66:M67)</f>
        <v>36.3</v>
      </c>
      <c r="N65" s="67"/>
      <c r="O65" s="67"/>
      <c r="P65" s="54"/>
      <c r="Q65" s="54"/>
      <c r="R65" s="54"/>
      <c r="S65" s="54"/>
      <c r="T65" s="45"/>
    </row>
    <row r="66" spans="1:21" ht="21" customHeight="1">
      <c r="A66" s="69">
        <v>-1</v>
      </c>
      <c r="B66" s="70" t="s">
        <v>75</v>
      </c>
      <c r="C66" s="71">
        <v>1.38</v>
      </c>
      <c r="D66" s="77">
        <v>10</v>
      </c>
      <c r="E66" s="72">
        <v>1</v>
      </c>
      <c r="F66" s="67">
        <f>C66</f>
        <v>1.38</v>
      </c>
      <c r="G66" s="67"/>
      <c r="H66" s="71">
        <v>13716.6</v>
      </c>
      <c r="I66" s="67"/>
      <c r="J66" s="67"/>
      <c r="K66" s="67"/>
      <c r="L66" s="71">
        <f>M66+O66</f>
        <v>16.56</v>
      </c>
      <c r="M66" s="71">
        <v>16.56</v>
      </c>
      <c r="N66" s="67"/>
      <c r="O66" s="67"/>
      <c r="P66" s="54"/>
      <c r="Q66" s="54"/>
      <c r="R66" s="54"/>
      <c r="S66" s="54"/>
      <c r="T66" s="45"/>
      <c r="U66" s="43">
        <f>F66-C66</f>
        <v>0</v>
      </c>
    </row>
    <row r="67" spans="1:21" ht="24" customHeight="1">
      <c r="A67" s="69">
        <v>-2</v>
      </c>
      <c r="B67" s="70" t="s">
        <v>76</v>
      </c>
      <c r="C67" s="71">
        <v>1.645</v>
      </c>
      <c r="D67" s="71" t="s">
        <v>360</v>
      </c>
      <c r="E67" s="72">
        <v>1</v>
      </c>
      <c r="F67" s="67">
        <f>C67</f>
        <v>1.645</v>
      </c>
      <c r="G67" s="67"/>
      <c r="H67" s="71">
        <v>16989.99</v>
      </c>
      <c r="I67" s="67"/>
      <c r="J67" s="67"/>
      <c r="K67" s="67"/>
      <c r="L67" s="71">
        <f>M67+O67</f>
        <v>19.74</v>
      </c>
      <c r="M67" s="71">
        <v>19.74</v>
      </c>
      <c r="N67" s="67"/>
      <c r="O67" s="67"/>
      <c r="P67" s="54"/>
      <c r="Q67" s="54"/>
      <c r="R67" s="54"/>
      <c r="S67" s="54"/>
      <c r="T67" s="45"/>
      <c r="U67" s="43">
        <f>F67-C67</f>
        <v>0</v>
      </c>
    </row>
    <row r="68" spans="1:20" ht="21" customHeight="1">
      <c r="A68" s="66">
        <v>2</v>
      </c>
      <c r="B68" s="66" t="s">
        <v>349</v>
      </c>
      <c r="C68" s="67">
        <f>SUM(C69:C79)</f>
        <v>33.3985</v>
      </c>
      <c r="D68" s="67"/>
      <c r="E68" s="68">
        <f>SUM(E69:E79)</f>
        <v>19</v>
      </c>
      <c r="F68" s="67">
        <f>SUM(F69:F79)</f>
        <v>33.3985</v>
      </c>
      <c r="G68" s="67"/>
      <c r="H68" s="67">
        <f>SUM(H69:H79)</f>
        <v>174783.06788990824</v>
      </c>
      <c r="I68" s="67"/>
      <c r="J68" s="67"/>
      <c r="K68" s="67"/>
      <c r="L68" s="67">
        <f>SUM(L69:L79)</f>
        <v>166.9925</v>
      </c>
      <c r="M68" s="67">
        <f>SUM(M69:M79)</f>
        <v>144.7425</v>
      </c>
      <c r="N68" s="67"/>
      <c r="O68" s="67">
        <f>SUM(O69:O79)</f>
        <v>22.25</v>
      </c>
      <c r="P68" s="54"/>
      <c r="Q68" s="54"/>
      <c r="R68" s="54"/>
      <c r="S68" s="54"/>
      <c r="T68" s="45"/>
    </row>
    <row r="69" spans="1:21" ht="21" customHeight="1">
      <c r="A69" s="69">
        <v>-1</v>
      </c>
      <c r="B69" s="70" t="s">
        <v>77</v>
      </c>
      <c r="C69" s="73">
        <v>1.175</v>
      </c>
      <c r="D69" s="78">
        <v>5</v>
      </c>
      <c r="E69" s="74">
        <v>1</v>
      </c>
      <c r="F69" s="71">
        <f aca="true" t="shared" si="13" ref="F69:F79">C69</f>
        <v>1.175</v>
      </c>
      <c r="G69" s="71"/>
      <c r="H69" s="71">
        <v>5886.467889908256</v>
      </c>
      <c r="I69" s="71"/>
      <c r="J69" s="71"/>
      <c r="K69" s="71"/>
      <c r="L69" s="71">
        <f aca="true" t="shared" si="14" ref="L69:L79">M69+O69</f>
        <v>5.875</v>
      </c>
      <c r="M69" s="71">
        <v>5.875</v>
      </c>
      <c r="N69" s="71"/>
      <c r="O69" s="71"/>
      <c r="P69" s="53"/>
      <c r="Q69" s="53"/>
      <c r="R69" s="53"/>
      <c r="S69" s="53"/>
      <c r="T69" s="45"/>
      <c r="U69" s="43">
        <f aca="true" t="shared" si="15" ref="U69:U77">F69-C69</f>
        <v>0</v>
      </c>
    </row>
    <row r="70" spans="1:21" ht="21" customHeight="1">
      <c r="A70" s="69">
        <v>-2</v>
      </c>
      <c r="B70" s="70" t="s">
        <v>78</v>
      </c>
      <c r="C70" s="73">
        <v>10.92</v>
      </c>
      <c r="D70" s="78">
        <v>8</v>
      </c>
      <c r="E70" s="74">
        <v>5</v>
      </c>
      <c r="F70" s="71">
        <f t="shared" si="13"/>
        <v>10.92</v>
      </c>
      <c r="G70" s="71"/>
      <c r="H70" s="71">
        <v>84188</v>
      </c>
      <c r="I70" s="71"/>
      <c r="J70" s="71"/>
      <c r="K70" s="71"/>
      <c r="L70" s="71">
        <f t="shared" si="14"/>
        <v>54.6</v>
      </c>
      <c r="M70" s="71">
        <v>54.6</v>
      </c>
      <c r="N70" s="71"/>
      <c r="O70" s="71"/>
      <c r="P70" s="53"/>
      <c r="Q70" s="53"/>
      <c r="R70" s="53"/>
      <c r="S70" s="53"/>
      <c r="T70" s="45"/>
      <c r="U70" s="43">
        <f t="shared" si="15"/>
        <v>0</v>
      </c>
    </row>
    <row r="71" spans="1:21" ht="21" customHeight="1">
      <c r="A71" s="69">
        <v>-3</v>
      </c>
      <c r="B71" s="70" t="s">
        <v>79</v>
      </c>
      <c r="C71" s="73">
        <v>3.2235</v>
      </c>
      <c r="D71" s="73" t="s">
        <v>361</v>
      </c>
      <c r="E71" s="74">
        <v>2</v>
      </c>
      <c r="F71" s="71">
        <f t="shared" si="13"/>
        <v>3.2235</v>
      </c>
      <c r="G71" s="71"/>
      <c r="H71" s="71">
        <v>17326.2</v>
      </c>
      <c r="I71" s="71"/>
      <c r="J71" s="71"/>
      <c r="K71" s="71"/>
      <c r="L71" s="71">
        <f t="shared" si="14"/>
        <v>16.1175</v>
      </c>
      <c r="M71" s="71">
        <f>F71*5</f>
        <v>16.1175</v>
      </c>
      <c r="N71" s="71"/>
      <c r="O71" s="71"/>
      <c r="P71" s="53"/>
      <c r="Q71" s="53"/>
      <c r="R71" s="53"/>
      <c r="S71" s="53"/>
      <c r="T71" s="45"/>
      <c r="U71" s="43">
        <f t="shared" si="15"/>
        <v>0</v>
      </c>
    </row>
    <row r="72" spans="1:21" ht="21" customHeight="1">
      <c r="A72" s="69">
        <v>-4</v>
      </c>
      <c r="B72" s="70" t="s">
        <v>80</v>
      </c>
      <c r="C72" s="73">
        <v>1.01</v>
      </c>
      <c r="D72" s="78">
        <v>7</v>
      </c>
      <c r="E72" s="74">
        <v>1</v>
      </c>
      <c r="F72" s="71">
        <f t="shared" si="13"/>
        <v>1.01</v>
      </c>
      <c r="G72" s="71"/>
      <c r="H72" s="71">
        <v>6625.6</v>
      </c>
      <c r="I72" s="71"/>
      <c r="J72" s="71"/>
      <c r="K72" s="71"/>
      <c r="L72" s="71">
        <f t="shared" si="14"/>
        <v>5.05</v>
      </c>
      <c r="M72" s="71">
        <v>5.05</v>
      </c>
      <c r="N72" s="71"/>
      <c r="O72" s="71"/>
      <c r="P72" s="53"/>
      <c r="Q72" s="53"/>
      <c r="R72" s="53"/>
      <c r="S72" s="53"/>
      <c r="T72" s="45"/>
      <c r="U72" s="43">
        <f t="shared" si="15"/>
        <v>0</v>
      </c>
    </row>
    <row r="73" spans="1:21" ht="21" customHeight="1">
      <c r="A73" s="69">
        <v>-5</v>
      </c>
      <c r="B73" s="70" t="s">
        <v>81</v>
      </c>
      <c r="C73" s="73">
        <v>3.6750000000000003</v>
      </c>
      <c r="D73" s="78">
        <v>5</v>
      </c>
      <c r="E73" s="74">
        <v>3</v>
      </c>
      <c r="F73" s="71">
        <f t="shared" si="13"/>
        <v>3.6750000000000003</v>
      </c>
      <c r="G73" s="71"/>
      <c r="H73" s="71">
        <v>15365</v>
      </c>
      <c r="I73" s="71"/>
      <c r="J73" s="71"/>
      <c r="K73" s="71"/>
      <c r="L73" s="71">
        <f t="shared" si="14"/>
        <v>18.375</v>
      </c>
      <c r="M73" s="71">
        <f>F73*5</f>
        <v>18.375</v>
      </c>
      <c r="N73" s="71"/>
      <c r="O73" s="71"/>
      <c r="P73" s="53"/>
      <c r="Q73" s="53"/>
      <c r="R73" s="53"/>
      <c r="S73" s="53"/>
      <c r="T73" s="45"/>
      <c r="U73" s="43">
        <f t="shared" si="15"/>
        <v>0</v>
      </c>
    </row>
    <row r="74" spans="1:21" ht="21" customHeight="1">
      <c r="A74" s="69">
        <v>-6</v>
      </c>
      <c r="B74" s="70" t="s">
        <v>82</v>
      </c>
      <c r="C74" s="73">
        <v>2.1</v>
      </c>
      <c r="D74" s="78">
        <v>5.5</v>
      </c>
      <c r="E74" s="74">
        <v>2</v>
      </c>
      <c r="F74" s="71">
        <f t="shared" si="13"/>
        <v>2.1</v>
      </c>
      <c r="G74" s="71"/>
      <c r="H74" s="71">
        <v>6657</v>
      </c>
      <c r="I74" s="71"/>
      <c r="J74" s="71"/>
      <c r="K74" s="71"/>
      <c r="L74" s="71">
        <f t="shared" si="14"/>
        <v>10.5</v>
      </c>
      <c r="M74" s="71">
        <v>10.5</v>
      </c>
      <c r="N74" s="71"/>
      <c r="O74" s="71"/>
      <c r="P74" s="53"/>
      <c r="Q74" s="53"/>
      <c r="R74" s="53"/>
      <c r="S74" s="53"/>
      <c r="T74" s="45"/>
      <c r="U74" s="43">
        <f t="shared" si="15"/>
        <v>0</v>
      </c>
    </row>
    <row r="75" spans="1:21" ht="21" customHeight="1">
      <c r="A75" s="69">
        <v>-7</v>
      </c>
      <c r="B75" s="70" t="s">
        <v>83</v>
      </c>
      <c r="C75" s="73">
        <v>1</v>
      </c>
      <c r="D75" s="73" t="s">
        <v>362</v>
      </c>
      <c r="E75" s="74">
        <v>1</v>
      </c>
      <c r="F75" s="71">
        <f t="shared" si="13"/>
        <v>1</v>
      </c>
      <c r="G75" s="71"/>
      <c r="H75" s="71">
        <v>7410</v>
      </c>
      <c r="I75" s="71"/>
      <c r="J75" s="71"/>
      <c r="K75" s="71"/>
      <c r="L75" s="71">
        <f t="shared" si="14"/>
        <v>5</v>
      </c>
      <c r="M75" s="71">
        <v>5</v>
      </c>
      <c r="N75" s="71"/>
      <c r="O75" s="71"/>
      <c r="P75" s="53"/>
      <c r="Q75" s="53"/>
      <c r="R75" s="53"/>
      <c r="S75" s="53"/>
      <c r="T75" s="45"/>
      <c r="U75" s="43">
        <f t="shared" si="15"/>
        <v>0</v>
      </c>
    </row>
    <row r="76" spans="1:21" ht="21" customHeight="1">
      <c r="A76" s="69">
        <v>-8</v>
      </c>
      <c r="B76" s="70" t="s">
        <v>84</v>
      </c>
      <c r="C76" s="73">
        <v>0.49</v>
      </c>
      <c r="D76" s="78">
        <v>5</v>
      </c>
      <c r="E76" s="74">
        <v>1</v>
      </c>
      <c r="F76" s="71">
        <f t="shared" si="13"/>
        <v>0.49</v>
      </c>
      <c r="G76" s="71"/>
      <c r="H76" s="71">
        <v>1479.8</v>
      </c>
      <c r="I76" s="71"/>
      <c r="J76" s="71"/>
      <c r="K76" s="71"/>
      <c r="L76" s="71">
        <f t="shared" si="14"/>
        <v>2.45</v>
      </c>
      <c r="M76" s="71">
        <v>2.45</v>
      </c>
      <c r="N76" s="71"/>
      <c r="O76" s="71"/>
      <c r="P76" s="53"/>
      <c r="Q76" s="53"/>
      <c r="R76" s="53"/>
      <c r="S76" s="53"/>
      <c r="T76" s="45"/>
      <c r="U76" s="43">
        <f t="shared" si="15"/>
        <v>0</v>
      </c>
    </row>
    <row r="77" spans="1:21" ht="21" customHeight="1">
      <c r="A77" s="69">
        <v>-9</v>
      </c>
      <c r="B77" s="70" t="s">
        <v>85</v>
      </c>
      <c r="C77" s="73">
        <v>5.355</v>
      </c>
      <c r="D77" s="78">
        <v>5</v>
      </c>
      <c r="E77" s="74">
        <v>0</v>
      </c>
      <c r="F77" s="71">
        <f t="shared" si="13"/>
        <v>5.355</v>
      </c>
      <c r="G77" s="71"/>
      <c r="H77" s="71">
        <v>15045</v>
      </c>
      <c r="I77" s="71"/>
      <c r="J77" s="71"/>
      <c r="K77" s="71"/>
      <c r="L77" s="71">
        <f t="shared" si="14"/>
        <v>26.775</v>
      </c>
      <c r="M77" s="71">
        <v>26.775</v>
      </c>
      <c r="N77" s="71"/>
      <c r="O77" s="71"/>
      <c r="P77" s="53"/>
      <c r="Q77" s="53"/>
      <c r="R77" s="53"/>
      <c r="S77" s="53"/>
      <c r="T77" s="45"/>
      <c r="U77" s="43">
        <f t="shared" si="15"/>
        <v>0</v>
      </c>
    </row>
    <row r="78" spans="1:20" ht="21" customHeight="1">
      <c r="A78" s="69">
        <v>-10</v>
      </c>
      <c r="B78" s="70" t="s">
        <v>363</v>
      </c>
      <c r="C78" s="73">
        <v>3.15</v>
      </c>
      <c r="D78" s="73">
        <v>5.5</v>
      </c>
      <c r="E78" s="74">
        <v>2</v>
      </c>
      <c r="F78" s="71">
        <f t="shared" si="13"/>
        <v>3.15</v>
      </c>
      <c r="G78" s="71"/>
      <c r="H78" s="71">
        <v>11300</v>
      </c>
      <c r="I78" s="71"/>
      <c r="J78" s="71"/>
      <c r="K78" s="71"/>
      <c r="L78" s="71">
        <f t="shared" si="14"/>
        <v>15.75</v>
      </c>
      <c r="M78" s="71"/>
      <c r="N78" s="71"/>
      <c r="O78" s="71">
        <f>F78*5</f>
        <v>15.75</v>
      </c>
      <c r="P78" s="53"/>
      <c r="Q78" s="53"/>
      <c r="R78" s="53"/>
      <c r="S78" s="53"/>
      <c r="T78" s="45"/>
    </row>
    <row r="79" spans="1:20" ht="21" customHeight="1">
      <c r="A79" s="69">
        <v>-11</v>
      </c>
      <c r="B79" s="70" t="s">
        <v>364</v>
      </c>
      <c r="C79" s="73">
        <v>1.3</v>
      </c>
      <c r="D79" s="73">
        <v>5</v>
      </c>
      <c r="E79" s="74">
        <v>1</v>
      </c>
      <c r="F79" s="71">
        <f t="shared" si="13"/>
        <v>1.3</v>
      </c>
      <c r="G79" s="71"/>
      <c r="H79" s="71">
        <v>3500</v>
      </c>
      <c r="I79" s="71"/>
      <c r="J79" s="71"/>
      <c r="K79" s="71"/>
      <c r="L79" s="71">
        <f t="shared" si="14"/>
        <v>6.5</v>
      </c>
      <c r="M79" s="71"/>
      <c r="N79" s="79"/>
      <c r="O79" s="71">
        <f>F79*5</f>
        <v>6.5</v>
      </c>
      <c r="P79" s="53"/>
      <c r="Q79" s="53"/>
      <c r="R79" s="53"/>
      <c r="S79" s="53"/>
      <c r="T79" s="45"/>
    </row>
    <row r="80" spans="1:22" ht="21" customHeight="1">
      <c r="A80" s="66" t="s">
        <v>365</v>
      </c>
      <c r="B80" s="66" t="s">
        <v>366</v>
      </c>
      <c r="C80" s="67">
        <f>C81+C85</f>
        <v>33.583</v>
      </c>
      <c r="D80" s="67"/>
      <c r="E80" s="68">
        <f aca="true" t="shared" si="16" ref="E80:O80">E81+E85</f>
        <v>16</v>
      </c>
      <c r="F80" s="67">
        <f t="shared" si="16"/>
        <v>33.583</v>
      </c>
      <c r="G80" s="67"/>
      <c r="H80" s="67">
        <f t="shared" si="16"/>
        <v>172926.30000000002</v>
      </c>
      <c r="I80" s="67"/>
      <c r="J80" s="67"/>
      <c r="K80" s="67"/>
      <c r="L80" s="67">
        <f t="shared" si="16"/>
        <v>181.21499999999997</v>
      </c>
      <c r="M80" s="67">
        <f t="shared" si="16"/>
        <v>118.99</v>
      </c>
      <c r="N80" s="67"/>
      <c r="O80" s="67">
        <f t="shared" si="16"/>
        <v>62.225</v>
      </c>
      <c r="P80" s="54"/>
      <c r="Q80" s="54"/>
      <c r="R80" s="54"/>
      <c r="S80" s="54"/>
      <c r="T80" s="45"/>
      <c r="V80" s="43">
        <f>O80+M80-L80</f>
        <v>0</v>
      </c>
    </row>
    <row r="81" spans="1:20" ht="21" customHeight="1">
      <c r="A81" s="66">
        <v>1</v>
      </c>
      <c r="B81" s="66" t="s">
        <v>338</v>
      </c>
      <c r="C81" s="67">
        <f>SUM(C82:C84)</f>
        <v>1.9000000000000001</v>
      </c>
      <c r="D81" s="67"/>
      <c r="E81" s="68">
        <f aca="true" t="shared" si="17" ref="E81:O81">SUM(E82:E84)</f>
        <v>0</v>
      </c>
      <c r="F81" s="67">
        <f t="shared" si="17"/>
        <v>1.9000000000000001</v>
      </c>
      <c r="G81" s="67"/>
      <c r="H81" s="67">
        <f t="shared" si="17"/>
        <v>26400.600000000002</v>
      </c>
      <c r="I81" s="67"/>
      <c r="J81" s="67"/>
      <c r="K81" s="67"/>
      <c r="L81" s="67">
        <f t="shared" si="17"/>
        <v>22.799999999999997</v>
      </c>
      <c r="M81" s="67">
        <f t="shared" si="17"/>
        <v>22.799999999999997</v>
      </c>
      <c r="N81" s="67"/>
      <c r="O81" s="67">
        <f t="shared" si="17"/>
        <v>0</v>
      </c>
      <c r="P81" s="54"/>
      <c r="Q81" s="54"/>
      <c r="R81" s="54"/>
      <c r="S81" s="54"/>
      <c r="T81" s="45"/>
    </row>
    <row r="82" spans="1:21" ht="21" customHeight="1">
      <c r="A82" s="69">
        <v>-1</v>
      </c>
      <c r="B82" s="70" t="s">
        <v>87</v>
      </c>
      <c r="C82" s="73">
        <v>0.46</v>
      </c>
      <c r="D82" s="73">
        <v>12.5</v>
      </c>
      <c r="E82" s="74">
        <v>0</v>
      </c>
      <c r="F82" s="71">
        <f>C82</f>
        <v>0.46</v>
      </c>
      <c r="G82" s="71"/>
      <c r="H82" s="73">
        <v>7295.6</v>
      </c>
      <c r="I82" s="73"/>
      <c r="J82" s="73"/>
      <c r="K82" s="73"/>
      <c r="L82" s="73">
        <f>M82+O82</f>
        <v>5.52</v>
      </c>
      <c r="M82" s="71">
        <v>5.52</v>
      </c>
      <c r="N82" s="71"/>
      <c r="O82" s="71"/>
      <c r="P82" s="53"/>
      <c r="Q82" s="53"/>
      <c r="R82" s="53"/>
      <c r="S82" s="53"/>
      <c r="T82" s="45"/>
      <c r="U82" s="43">
        <f>F82-C82</f>
        <v>0</v>
      </c>
    </row>
    <row r="83" spans="1:21" ht="21" customHeight="1">
      <c r="A83" s="69">
        <v>-2</v>
      </c>
      <c r="B83" s="70" t="s">
        <v>88</v>
      </c>
      <c r="C83" s="73">
        <v>0.67</v>
      </c>
      <c r="D83" s="73">
        <v>10</v>
      </c>
      <c r="E83" s="74">
        <v>0</v>
      </c>
      <c r="F83" s="71">
        <f>C83</f>
        <v>0.67</v>
      </c>
      <c r="G83" s="71"/>
      <c r="H83" s="73">
        <v>10257.7</v>
      </c>
      <c r="I83" s="73"/>
      <c r="J83" s="73"/>
      <c r="K83" s="73"/>
      <c r="L83" s="73">
        <f>M83+O83</f>
        <v>8.04</v>
      </c>
      <c r="M83" s="71">
        <v>8.04</v>
      </c>
      <c r="N83" s="71"/>
      <c r="O83" s="71"/>
      <c r="P83" s="53"/>
      <c r="Q83" s="53"/>
      <c r="R83" s="53"/>
      <c r="S83" s="53"/>
      <c r="T83" s="45"/>
      <c r="U83" s="43">
        <f>F83-C83</f>
        <v>0</v>
      </c>
    </row>
    <row r="84" spans="1:21" ht="21" customHeight="1">
      <c r="A84" s="69">
        <v>-3</v>
      </c>
      <c r="B84" s="70" t="s">
        <v>89</v>
      </c>
      <c r="C84" s="73">
        <v>0.77</v>
      </c>
      <c r="D84" s="73">
        <v>10</v>
      </c>
      <c r="E84" s="74">
        <v>0</v>
      </c>
      <c r="F84" s="71">
        <f>C84</f>
        <v>0.77</v>
      </c>
      <c r="G84" s="71"/>
      <c r="H84" s="73">
        <v>8847.3</v>
      </c>
      <c r="I84" s="73"/>
      <c r="J84" s="73"/>
      <c r="K84" s="73"/>
      <c r="L84" s="73">
        <f>M84+O84</f>
        <v>9.24</v>
      </c>
      <c r="M84" s="71">
        <v>9.24</v>
      </c>
      <c r="N84" s="73"/>
      <c r="O84" s="71"/>
      <c r="P84" s="53"/>
      <c r="Q84" s="53"/>
      <c r="R84" s="53"/>
      <c r="S84" s="53"/>
      <c r="T84" s="45"/>
      <c r="U84" s="43">
        <f>F84-C84</f>
        <v>0</v>
      </c>
    </row>
    <row r="85" spans="1:20" ht="21" customHeight="1">
      <c r="A85" s="66">
        <v>2</v>
      </c>
      <c r="B85" s="66" t="s">
        <v>349</v>
      </c>
      <c r="C85" s="67">
        <f>SUM(C86:C103)</f>
        <v>31.683</v>
      </c>
      <c r="D85" s="67"/>
      <c r="E85" s="68">
        <f>SUM(E86:E103)</f>
        <v>16</v>
      </c>
      <c r="F85" s="67">
        <f>SUM(F86:F103)</f>
        <v>31.683</v>
      </c>
      <c r="G85" s="67"/>
      <c r="H85" s="67">
        <f>SUM(H86:H103)</f>
        <v>146525.7</v>
      </c>
      <c r="I85" s="67"/>
      <c r="J85" s="67"/>
      <c r="K85" s="67"/>
      <c r="L85" s="67">
        <f>SUM(L86:L103)</f>
        <v>158.415</v>
      </c>
      <c r="M85" s="67">
        <f>SUM(M86:M103)</f>
        <v>96.19</v>
      </c>
      <c r="N85" s="67"/>
      <c r="O85" s="67">
        <f>SUM(O86:O103)</f>
        <v>62.225</v>
      </c>
      <c r="P85" s="52"/>
      <c r="Q85" s="52"/>
      <c r="R85" s="52"/>
      <c r="S85" s="52"/>
      <c r="T85" s="45"/>
    </row>
    <row r="86" spans="1:21" ht="21" customHeight="1">
      <c r="A86" s="69">
        <v>-1</v>
      </c>
      <c r="B86" s="70" t="s">
        <v>87</v>
      </c>
      <c r="C86" s="71">
        <v>0.63</v>
      </c>
      <c r="D86" s="73">
        <v>7.5</v>
      </c>
      <c r="E86" s="72">
        <v>0</v>
      </c>
      <c r="F86" s="71">
        <f aca="true" t="shared" si="18" ref="F86:F103">C86</f>
        <v>0.63</v>
      </c>
      <c r="G86" s="71"/>
      <c r="H86" s="71">
        <v>4246.2</v>
      </c>
      <c r="I86" s="71"/>
      <c r="J86" s="71"/>
      <c r="K86" s="71"/>
      <c r="L86" s="71">
        <f aca="true" t="shared" si="19" ref="L86:L103">M86+O86</f>
        <v>3.15</v>
      </c>
      <c r="M86" s="71">
        <v>3.15</v>
      </c>
      <c r="N86" s="71"/>
      <c r="O86" s="71"/>
      <c r="P86" s="53"/>
      <c r="Q86" s="53"/>
      <c r="R86" s="53"/>
      <c r="S86" s="53"/>
      <c r="T86" s="45"/>
      <c r="U86" s="43">
        <f aca="true" t="shared" si="20" ref="U86:U95">F86-C86</f>
        <v>0</v>
      </c>
    </row>
    <row r="87" spans="1:21" ht="21" customHeight="1">
      <c r="A87" s="69">
        <v>-2</v>
      </c>
      <c r="B87" s="70" t="s">
        <v>90</v>
      </c>
      <c r="C87" s="71">
        <v>1.05</v>
      </c>
      <c r="D87" s="73">
        <v>6</v>
      </c>
      <c r="E87" s="72">
        <v>1</v>
      </c>
      <c r="F87" s="71">
        <f t="shared" si="18"/>
        <v>1.05</v>
      </c>
      <c r="G87" s="71"/>
      <c r="H87" s="71">
        <v>6604.5</v>
      </c>
      <c r="I87" s="71"/>
      <c r="J87" s="71"/>
      <c r="K87" s="71"/>
      <c r="L87" s="71">
        <f t="shared" si="19"/>
        <v>5.25</v>
      </c>
      <c r="M87" s="71">
        <v>5.25</v>
      </c>
      <c r="N87" s="71"/>
      <c r="O87" s="71"/>
      <c r="P87" s="53"/>
      <c r="Q87" s="53"/>
      <c r="R87" s="53"/>
      <c r="S87" s="53"/>
      <c r="T87" s="45"/>
      <c r="U87" s="43">
        <f t="shared" si="20"/>
        <v>0</v>
      </c>
    </row>
    <row r="88" spans="1:21" ht="21" customHeight="1">
      <c r="A88" s="69">
        <v>-3</v>
      </c>
      <c r="B88" s="70" t="s">
        <v>47</v>
      </c>
      <c r="C88" s="71">
        <v>3.8220000000000005</v>
      </c>
      <c r="D88" s="73">
        <v>5</v>
      </c>
      <c r="E88" s="72">
        <v>1</v>
      </c>
      <c r="F88" s="71">
        <f t="shared" si="18"/>
        <v>3.8220000000000005</v>
      </c>
      <c r="G88" s="71"/>
      <c r="H88" s="71">
        <v>24934</v>
      </c>
      <c r="I88" s="71"/>
      <c r="J88" s="71"/>
      <c r="K88" s="71"/>
      <c r="L88" s="71">
        <f t="shared" si="19"/>
        <v>19.110000000000003</v>
      </c>
      <c r="M88" s="71">
        <f>F88*5</f>
        <v>19.110000000000003</v>
      </c>
      <c r="N88" s="71"/>
      <c r="O88" s="71"/>
      <c r="P88" s="53"/>
      <c r="Q88" s="53"/>
      <c r="R88" s="53"/>
      <c r="S88" s="53"/>
      <c r="T88" s="45"/>
      <c r="U88" s="43">
        <f t="shared" si="20"/>
        <v>0</v>
      </c>
    </row>
    <row r="89" spans="1:21" ht="21" customHeight="1">
      <c r="A89" s="69">
        <v>-4</v>
      </c>
      <c r="B89" s="70" t="s">
        <v>91</v>
      </c>
      <c r="C89" s="71">
        <v>3.465</v>
      </c>
      <c r="D89" s="73">
        <v>8</v>
      </c>
      <c r="E89" s="72">
        <v>1</v>
      </c>
      <c r="F89" s="71">
        <f t="shared" si="18"/>
        <v>3.465</v>
      </c>
      <c r="G89" s="71"/>
      <c r="H89" s="71">
        <v>23496</v>
      </c>
      <c r="I89" s="71"/>
      <c r="J89" s="71"/>
      <c r="K89" s="71"/>
      <c r="L89" s="71">
        <f t="shared" si="19"/>
        <v>17.325</v>
      </c>
      <c r="M89" s="71">
        <f>F89*5</f>
        <v>17.325</v>
      </c>
      <c r="N89" s="71"/>
      <c r="O89" s="71"/>
      <c r="P89" s="53"/>
      <c r="Q89" s="53"/>
      <c r="R89" s="53"/>
      <c r="S89" s="53"/>
      <c r="T89" s="45"/>
      <c r="U89" s="43">
        <f t="shared" si="20"/>
        <v>0</v>
      </c>
    </row>
    <row r="90" spans="1:21" ht="21" customHeight="1">
      <c r="A90" s="69">
        <v>-5</v>
      </c>
      <c r="B90" s="70" t="s">
        <v>92</v>
      </c>
      <c r="C90" s="71">
        <v>0.5</v>
      </c>
      <c r="D90" s="73">
        <v>5</v>
      </c>
      <c r="E90" s="72">
        <v>0</v>
      </c>
      <c r="F90" s="71">
        <f t="shared" si="18"/>
        <v>0.5</v>
      </c>
      <c r="G90" s="71"/>
      <c r="H90" s="71">
        <v>2855</v>
      </c>
      <c r="I90" s="71"/>
      <c r="J90" s="71"/>
      <c r="K90" s="71"/>
      <c r="L90" s="71">
        <f t="shared" si="19"/>
        <v>2.5</v>
      </c>
      <c r="M90" s="71">
        <v>2.5</v>
      </c>
      <c r="N90" s="71"/>
      <c r="O90" s="71"/>
      <c r="P90" s="53"/>
      <c r="Q90" s="53"/>
      <c r="R90" s="53"/>
      <c r="S90" s="53"/>
      <c r="T90" s="45"/>
      <c r="U90" s="43">
        <f t="shared" si="20"/>
        <v>0</v>
      </c>
    </row>
    <row r="91" spans="1:21" ht="21" customHeight="1">
      <c r="A91" s="69">
        <v>-6</v>
      </c>
      <c r="B91" s="70" t="s">
        <v>89</v>
      </c>
      <c r="C91" s="71">
        <v>1.4</v>
      </c>
      <c r="D91" s="73">
        <v>6</v>
      </c>
      <c r="E91" s="72">
        <v>1</v>
      </c>
      <c r="F91" s="71">
        <f t="shared" si="18"/>
        <v>1.4</v>
      </c>
      <c r="G91" s="71"/>
      <c r="H91" s="71">
        <v>7938</v>
      </c>
      <c r="I91" s="71"/>
      <c r="J91" s="71"/>
      <c r="K91" s="71"/>
      <c r="L91" s="71">
        <f t="shared" si="19"/>
        <v>7</v>
      </c>
      <c r="M91" s="71">
        <v>7</v>
      </c>
      <c r="N91" s="71"/>
      <c r="O91" s="71"/>
      <c r="P91" s="53"/>
      <c r="Q91" s="53"/>
      <c r="R91" s="53"/>
      <c r="S91" s="53"/>
      <c r="T91" s="45"/>
      <c r="U91" s="43">
        <f t="shared" si="20"/>
        <v>0</v>
      </c>
    </row>
    <row r="92" spans="1:21" ht="21" customHeight="1">
      <c r="A92" s="69">
        <v>-7</v>
      </c>
      <c r="B92" s="70" t="s">
        <v>93</v>
      </c>
      <c r="C92" s="71">
        <v>0.32</v>
      </c>
      <c r="D92" s="73">
        <v>5</v>
      </c>
      <c r="E92" s="72">
        <v>0</v>
      </c>
      <c r="F92" s="71">
        <f t="shared" si="18"/>
        <v>0.32</v>
      </c>
      <c r="G92" s="71"/>
      <c r="H92" s="71">
        <v>2025.6</v>
      </c>
      <c r="I92" s="71"/>
      <c r="J92" s="71"/>
      <c r="K92" s="71"/>
      <c r="L92" s="71">
        <f t="shared" si="19"/>
        <v>1.6</v>
      </c>
      <c r="M92" s="71">
        <v>1.6</v>
      </c>
      <c r="N92" s="71"/>
      <c r="O92" s="71"/>
      <c r="P92" s="53"/>
      <c r="Q92" s="53"/>
      <c r="R92" s="53"/>
      <c r="S92" s="53"/>
      <c r="T92" s="45"/>
      <c r="U92" s="43">
        <f t="shared" si="20"/>
        <v>0</v>
      </c>
    </row>
    <row r="93" spans="1:21" ht="21" customHeight="1">
      <c r="A93" s="69">
        <v>-8</v>
      </c>
      <c r="B93" s="70" t="s">
        <v>94</v>
      </c>
      <c r="C93" s="71">
        <v>2.03</v>
      </c>
      <c r="D93" s="73">
        <v>5</v>
      </c>
      <c r="E93" s="72">
        <v>1</v>
      </c>
      <c r="F93" s="71">
        <f t="shared" si="18"/>
        <v>2.03</v>
      </c>
      <c r="G93" s="71"/>
      <c r="H93" s="71">
        <v>7023.8</v>
      </c>
      <c r="I93" s="71"/>
      <c r="J93" s="71"/>
      <c r="K93" s="71"/>
      <c r="L93" s="71">
        <f t="shared" si="19"/>
        <v>10.15</v>
      </c>
      <c r="M93" s="71">
        <v>10.15</v>
      </c>
      <c r="N93" s="71"/>
      <c r="O93" s="71"/>
      <c r="P93" s="53"/>
      <c r="Q93" s="53"/>
      <c r="R93" s="53"/>
      <c r="S93" s="53"/>
      <c r="T93" s="45"/>
      <c r="U93" s="43">
        <f t="shared" si="20"/>
        <v>0</v>
      </c>
    </row>
    <row r="94" spans="1:21" ht="21" customHeight="1">
      <c r="A94" s="69">
        <v>-9</v>
      </c>
      <c r="B94" s="70" t="s">
        <v>95</v>
      </c>
      <c r="C94" s="71">
        <v>3.801</v>
      </c>
      <c r="D94" s="73">
        <v>5</v>
      </c>
      <c r="E94" s="72">
        <v>2</v>
      </c>
      <c r="F94" s="71">
        <f t="shared" si="18"/>
        <v>3.801</v>
      </c>
      <c r="G94" s="71"/>
      <c r="H94" s="71">
        <v>20670.2</v>
      </c>
      <c r="I94" s="71"/>
      <c r="J94" s="71"/>
      <c r="K94" s="71"/>
      <c r="L94" s="71">
        <f t="shared" si="19"/>
        <v>19.005000000000003</v>
      </c>
      <c r="M94" s="71">
        <f>F94*5</f>
        <v>19.005000000000003</v>
      </c>
      <c r="N94" s="71"/>
      <c r="O94" s="71"/>
      <c r="P94" s="53"/>
      <c r="Q94" s="53"/>
      <c r="R94" s="53"/>
      <c r="S94" s="53"/>
      <c r="T94" s="45"/>
      <c r="U94" s="43">
        <f t="shared" si="20"/>
        <v>0</v>
      </c>
    </row>
    <row r="95" spans="1:21" ht="21" customHeight="1">
      <c r="A95" s="69">
        <v>-10</v>
      </c>
      <c r="B95" s="70" t="s">
        <v>96</v>
      </c>
      <c r="C95" s="71">
        <v>2.22</v>
      </c>
      <c r="D95" s="73">
        <v>5.5</v>
      </c>
      <c r="E95" s="72">
        <v>1</v>
      </c>
      <c r="F95" s="71">
        <f t="shared" si="18"/>
        <v>2.22</v>
      </c>
      <c r="G95" s="71"/>
      <c r="H95" s="71">
        <v>9812.4</v>
      </c>
      <c r="I95" s="71"/>
      <c r="J95" s="71"/>
      <c r="K95" s="71"/>
      <c r="L95" s="71">
        <f t="shared" si="19"/>
        <v>11.1</v>
      </c>
      <c r="M95" s="71">
        <v>11.1</v>
      </c>
      <c r="N95" s="71"/>
      <c r="O95" s="71"/>
      <c r="P95" s="53"/>
      <c r="Q95" s="53"/>
      <c r="R95" s="53"/>
      <c r="S95" s="53"/>
      <c r="T95" s="45"/>
      <c r="U95" s="43">
        <f t="shared" si="20"/>
        <v>0</v>
      </c>
    </row>
    <row r="96" spans="1:20" ht="21" customHeight="1">
      <c r="A96" s="69">
        <v>-11</v>
      </c>
      <c r="B96" s="70" t="s">
        <v>97</v>
      </c>
      <c r="C96" s="73">
        <v>3.045</v>
      </c>
      <c r="D96" s="73">
        <v>5.5</v>
      </c>
      <c r="E96" s="72">
        <v>2</v>
      </c>
      <c r="F96" s="71">
        <f t="shared" si="18"/>
        <v>3.045</v>
      </c>
      <c r="G96" s="71"/>
      <c r="H96" s="73">
        <v>10440</v>
      </c>
      <c r="I96" s="71"/>
      <c r="J96" s="71"/>
      <c r="K96" s="71"/>
      <c r="L96" s="71">
        <f t="shared" si="19"/>
        <v>15.225</v>
      </c>
      <c r="M96" s="71"/>
      <c r="N96" s="71"/>
      <c r="O96" s="71">
        <f aca="true" t="shared" si="21" ref="O96:O103">F96*5</f>
        <v>15.225</v>
      </c>
      <c r="P96" s="53"/>
      <c r="Q96" s="53"/>
      <c r="R96" s="53"/>
      <c r="S96" s="53"/>
      <c r="T96" s="45"/>
    </row>
    <row r="97" spans="1:20" ht="21" customHeight="1">
      <c r="A97" s="69">
        <v>-12</v>
      </c>
      <c r="B97" s="70" t="s">
        <v>98</v>
      </c>
      <c r="C97" s="73">
        <v>0.9</v>
      </c>
      <c r="D97" s="73">
        <v>5</v>
      </c>
      <c r="E97" s="72">
        <v>1</v>
      </c>
      <c r="F97" s="71">
        <f t="shared" si="18"/>
        <v>0.9</v>
      </c>
      <c r="G97" s="71"/>
      <c r="H97" s="73">
        <v>2520</v>
      </c>
      <c r="I97" s="71"/>
      <c r="J97" s="71"/>
      <c r="K97" s="71"/>
      <c r="L97" s="71">
        <f t="shared" si="19"/>
        <v>4.5</v>
      </c>
      <c r="M97" s="71"/>
      <c r="N97" s="71"/>
      <c r="O97" s="71">
        <f t="shared" si="21"/>
        <v>4.5</v>
      </c>
      <c r="P97" s="53"/>
      <c r="Q97" s="53"/>
      <c r="R97" s="53"/>
      <c r="S97" s="53"/>
      <c r="T97" s="45"/>
    </row>
    <row r="98" spans="1:20" ht="21" customHeight="1">
      <c r="A98" s="69">
        <v>-13</v>
      </c>
      <c r="B98" s="70" t="s">
        <v>99</v>
      </c>
      <c r="C98" s="73">
        <v>0.9</v>
      </c>
      <c r="D98" s="73">
        <v>5</v>
      </c>
      <c r="E98" s="72">
        <v>1</v>
      </c>
      <c r="F98" s="71">
        <f t="shared" si="18"/>
        <v>0.9</v>
      </c>
      <c r="G98" s="71"/>
      <c r="H98" s="73">
        <v>2520</v>
      </c>
      <c r="I98" s="71"/>
      <c r="J98" s="71"/>
      <c r="K98" s="71"/>
      <c r="L98" s="71">
        <f t="shared" si="19"/>
        <v>4.5</v>
      </c>
      <c r="M98" s="71"/>
      <c r="N98" s="71"/>
      <c r="O98" s="71">
        <f t="shared" si="21"/>
        <v>4.5</v>
      </c>
      <c r="P98" s="53"/>
      <c r="Q98" s="53"/>
      <c r="R98" s="53"/>
      <c r="S98" s="53"/>
      <c r="T98" s="45"/>
    </row>
    <row r="99" spans="1:20" ht="21" customHeight="1">
      <c r="A99" s="69">
        <v>-14</v>
      </c>
      <c r="B99" s="70" t="s">
        <v>100</v>
      </c>
      <c r="C99" s="73">
        <v>3.045</v>
      </c>
      <c r="D99" s="73">
        <v>5</v>
      </c>
      <c r="E99" s="72">
        <v>2</v>
      </c>
      <c r="F99" s="71">
        <f t="shared" si="18"/>
        <v>3.045</v>
      </c>
      <c r="G99" s="71"/>
      <c r="H99" s="73">
        <v>9280</v>
      </c>
      <c r="I99" s="71"/>
      <c r="J99" s="71"/>
      <c r="K99" s="71"/>
      <c r="L99" s="71">
        <f t="shared" si="19"/>
        <v>15.225</v>
      </c>
      <c r="M99" s="71"/>
      <c r="N99" s="71"/>
      <c r="O99" s="71">
        <f t="shared" si="21"/>
        <v>15.225</v>
      </c>
      <c r="P99" s="53"/>
      <c r="Q99" s="53"/>
      <c r="R99" s="53"/>
      <c r="S99" s="53"/>
      <c r="T99" s="45"/>
    </row>
    <row r="100" spans="1:20" ht="21" customHeight="1">
      <c r="A100" s="69">
        <v>-15</v>
      </c>
      <c r="B100" s="70" t="s">
        <v>101</v>
      </c>
      <c r="C100" s="73">
        <v>1.5</v>
      </c>
      <c r="D100" s="73">
        <v>5</v>
      </c>
      <c r="E100" s="72">
        <v>1</v>
      </c>
      <c r="F100" s="71">
        <f t="shared" si="18"/>
        <v>1.5</v>
      </c>
      <c r="G100" s="71"/>
      <c r="H100" s="73">
        <v>3840</v>
      </c>
      <c r="I100" s="71"/>
      <c r="J100" s="71"/>
      <c r="K100" s="71"/>
      <c r="L100" s="71">
        <f t="shared" si="19"/>
        <v>7.5</v>
      </c>
      <c r="M100" s="71"/>
      <c r="N100" s="71"/>
      <c r="O100" s="71">
        <f t="shared" si="21"/>
        <v>7.5</v>
      </c>
      <c r="P100" s="53"/>
      <c r="Q100" s="53"/>
      <c r="R100" s="53"/>
      <c r="S100" s="53"/>
      <c r="T100" s="45"/>
    </row>
    <row r="101" spans="1:20" ht="21" customHeight="1">
      <c r="A101" s="69">
        <v>-16</v>
      </c>
      <c r="B101" s="70" t="s">
        <v>102</v>
      </c>
      <c r="C101" s="73">
        <v>0.9</v>
      </c>
      <c r="D101" s="73">
        <v>5</v>
      </c>
      <c r="E101" s="72">
        <v>0</v>
      </c>
      <c r="F101" s="71">
        <f t="shared" si="18"/>
        <v>0.9</v>
      </c>
      <c r="G101" s="71"/>
      <c r="H101" s="73">
        <v>2240</v>
      </c>
      <c r="I101" s="71"/>
      <c r="J101" s="71"/>
      <c r="K101" s="71"/>
      <c r="L101" s="71">
        <f t="shared" si="19"/>
        <v>4.5</v>
      </c>
      <c r="M101" s="71"/>
      <c r="N101" s="71"/>
      <c r="O101" s="71">
        <f t="shared" si="21"/>
        <v>4.5</v>
      </c>
      <c r="P101" s="53"/>
      <c r="Q101" s="53"/>
      <c r="R101" s="53"/>
      <c r="S101" s="53"/>
      <c r="T101" s="45"/>
    </row>
    <row r="102" spans="1:20" ht="21" customHeight="1">
      <c r="A102" s="69">
        <v>-17</v>
      </c>
      <c r="B102" s="70" t="s">
        <v>103</v>
      </c>
      <c r="C102" s="73">
        <v>1.155</v>
      </c>
      <c r="D102" s="73">
        <v>5</v>
      </c>
      <c r="E102" s="72">
        <v>1</v>
      </c>
      <c r="F102" s="71">
        <f t="shared" si="18"/>
        <v>1.155</v>
      </c>
      <c r="G102" s="71"/>
      <c r="H102" s="73">
        <v>3520</v>
      </c>
      <c r="I102" s="71"/>
      <c r="J102" s="71"/>
      <c r="K102" s="71"/>
      <c r="L102" s="71">
        <f t="shared" si="19"/>
        <v>5.775</v>
      </c>
      <c r="M102" s="71"/>
      <c r="N102" s="71"/>
      <c r="O102" s="71">
        <f t="shared" si="21"/>
        <v>5.775</v>
      </c>
      <c r="P102" s="53"/>
      <c r="Q102" s="53"/>
      <c r="R102" s="53"/>
      <c r="S102" s="53"/>
      <c r="T102" s="45"/>
    </row>
    <row r="103" spans="1:20" ht="21" customHeight="1">
      <c r="A103" s="69">
        <v>-18</v>
      </c>
      <c r="B103" s="70" t="s">
        <v>104</v>
      </c>
      <c r="C103" s="73">
        <v>1</v>
      </c>
      <c r="D103" s="73">
        <v>5</v>
      </c>
      <c r="E103" s="72">
        <v>0</v>
      </c>
      <c r="F103" s="71">
        <f t="shared" si="18"/>
        <v>1</v>
      </c>
      <c r="G103" s="71"/>
      <c r="H103" s="73">
        <v>2560</v>
      </c>
      <c r="I103" s="71"/>
      <c r="J103" s="71"/>
      <c r="K103" s="71"/>
      <c r="L103" s="71">
        <f t="shared" si="19"/>
        <v>5</v>
      </c>
      <c r="M103" s="71"/>
      <c r="N103" s="79"/>
      <c r="O103" s="71">
        <f t="shared" si="21"/>
        <v>5</v>
      </c>
      <c r="P103" s="53"/>
      <c r="Q103" s="53"/>
      <c r="R103" s="53"/>
      <c r="S103" s="53"/>
      <c r="T103" s="45"/>
    </row>
    <row r="104" spans="1:22" ht="21" customHeight="1">
      <c r="A104" s="66" t="s">
        <v>367</v>
      </c>
      <c r="B104" s="66" t="s">
        <v>368</v>
      </c>
      <c r="C104" s="67">
        <f>C105+C109</f>
        <v>108.3775</v>
      </c>
      <c r="D104" s="67"/>
      <c r="E104" s="68">
        <f aca="true" t="shared" si="22" ref="E104:O104">E105+E109</f>
        <v>76</v>
      </c>
      <c r="F104" s="67">
        <f t="shared" si="22"/>
        <v>108.3775</v>
      </c>
      <c r="G104" s="67"/>
      <c r="H104" s="67">
        <f t="shared" si="22"/>
        <v>670658.4999999999</v>
      </c>
      <c r="I104" s="67"/>
      <c r="J104" s="67"/>
      <c r="K104" s="67"/>
      <c r="L104" s="67">
        <f t="shared" si="22"/>
        <v>652.3216627906977</v>
      </c>
      <c r="M104" s="67">
        <f t="shared" si="22"/>
        <v>566.4466627906977</v>
      </c>
      <c r="N104" s="67"/>
      <c r="O104" s="67">
        <f t="shared" si="22"/>
        <v>85.875</v>
      </c>
      <c r="P104" s="54"/>
      <c r="Q104" s="54"/>
      <c r="R104" s="54"/>
      <c r="S104" s="54"/>
      <c r="T104" s="45"/>
      <c r="V104" s="43">
        <f>O104+M104-L104</f>
        <v>0</v>
      </c>
    </row>
    <row r="105" spans="1:20" ht="21" customHeight="1">
      <c r="A105" s="66">
        <v>1</v>
      </c>
      <c r="B105" s="66" t="s">
        <v>338</v>
      </c>
      <c r="C105" s="67">
        <f>SUM(C106:C108)</f>
        <v>7.929000000000001</v>
      </c>
      <c r="D105" s="67"/>
      <c r="E105" s="68">
        <f aca="true" t="shared" si="23" ref="E105:O105">SUM(E106:E108)</f>
        <v>5</v>
      </c>
      <c r="F105" s="67">
        <f t="shared" si="23"/>
        <v>7.929000000000001</v>
      </c>
      <c r="G105" s="67"/>
      <c r="H105" s="67">
        <f t="shared" si="23"/>
        <v>142277.40000000002</v>
      </c>
      <c r="I105" s="67"/>
      <c r="J105" s="67"/>
      <c r="K105" s="67"/>
      <c r="L105" s="67">
        <f t="shared" si="23"/>
        <v>150.0791627906977</v>
      </c>
      <c r="M105" s="67">
        <f t="shared" si="23"/>
        <v>150.0791627906977</v>
      </c>
      <c r="N105" s="67"/>
      <c r="O105" s="67">
        <f t="shared" si="23"/>
        <v>0</v>
      </c>
      <c r="P105" s="54"/>
      <c r="Q105" s="54"/>
      <c r="R105" s="54"/>
      <c r="S105" s="54"/>
      <c r="T105" s="45"/>
    </row>
    <row r="106" spans="1:21" ht="21" customHeight="1">
      <c r="A106" s="69">
        <v>-1</v>
      </c>
      <c r="B106" s="70" t="s">
        <v>106</v>
      </c>
      <c r="C106" s="71">
        <v>1.54</v>
      </c>
      <c r="D106" s="73">
        <v>15</v>
      </c>
      <c r="E106" s="72">
        <v>1</v>
      </c>
      <c r="F106" s="71">
        <f>C106</f>
        <v>1.54</v>
      </c>
      <c r="G106" s="71"/>
      <c r="H106" s="71">
        <v>46492.6</v>
      </c>
      <c r="I106" s="71"/>
      <c r="J106" s="71"/>
      <c r="K106" s="71"/>
      <c r="L106" s="71">
        <f>M106+O106</f>
        <v>58.52</v>
      </c>
      <c r="M106" s="71">
        <v>58.52</v>
      </c>
      <c r="N106" s="71"/>
      <c r="O106" s="71"/>
      <c r="P106" s="53"/>
      <c r="Q106" s="53"/>
      <c r="R106" s="53"/>
      <c r="S106" s="53"/>
      <c r="T106" s="45"/>
      <c r="U106" s="43">
        <f>F106-C106</f>
        <v>0</v>
      </c>
    </row>
    <row r="107" spans="1:21" ht="21" customHeight="1">
      <c r="A107" s="69">
        <v>-2</v>
      </c>
      <c r="B107" s="70" t="s">
        <v>107</v>
      </c>
      <c r="C107" s="71">
        <v>5.229000000000001</v>
      </c>
      <c r="D107" s="73">
        <v>10</v>
      </c>
      <c r="E107" s="72">
        <v>3</v>
      </c>
      <c r="F107" s="71">
        <f>C107</f>
        <v>5.229000000000001</v>
      </c>
      <c r="G107" s="71"/>
      <c r="H107" s="71">
        <v>62748</v>
      </c>
      <c r="I107" s="71"/>
      <c r="J107" s="71"/>
      <c r="K107" s="71"/>
      <c r="L107" s="71">
        <f>M107+O107</f>
        <v>62.74800000000001</v>
      </c>
      <c r="M107" s="71">
        <v>62.74800000000001</v>
      </c>
      <c r="N107" s="71"/>
      <c r="O107" s="71"/>
      <c r="P107" s="53"/>
      <c r="Q107" s="53"/>
      <c r="R107" s="53"/>
      <c r="S107" s="53"/>
      <c r="T107" s="45"/>
      <c r="U107" s="43">
        <f>F107-C107</f>
        <v>0</v>
      </c>
    </row>
    <row r="108" spans="1:21" ht="21" customHeight="1">
      <c r="A108" s="69">
        <v>-3</v>
      </c>
      <c r="B108" s="70" t="s">
        <v>369</v>
      </c>
      <c r="C108" s="71">
        <v>1.16</v>
      </c>
      <c r="D108" s="73">
        <v>21</v>
      </c>
      <c r="E108" s="72">
        <v>1</v>
      </c>
      <c r="F108" s="71">
        <f>C108</f>
        <v>1.16</v>
      </c>
      <c r="G108" s="71"/>
      <c r="H108" s="71">
        <v>33036.8</v>
      </c>
      <c r="I108" s="71"/>
      <c r="J108" s="71"/>
      <c r="K108" s="71"/>
      <c r="L108" s="71">
        <f>M108+O108</f>
        <v>28.81116279069768</v>
      </c>
      <c r="M108" s="71">
        <v>28.81116279069768</v>
      </c>
      <c r="N108" s="71"/>
      <c r="O108" s="71"/>
      <c r="P108" s="53"/>
      <c r="Q108" s="53"/>
      <c r="R108" s="53"/>
      <c r="S108" s="53"/>
      <c r="T108" s="45"/>
      <c r="U108" s="43">
        <f>F108-C108</f>
        <v>0</v>
      </c>
    </row>
    <row r="109" spans="1:20" ht="21" customHeight="1">
      <c r="A109" s="66">
        <v>2</v>
      </c>
      <c r="B109" s="66" t="s">
        <v>349</v>
      </c>
      <c r="C109" s="67">
        <f>SUM(C110:C143)</f>
        <v>100.4485</v>
      </c>
      <c r="D109" s="67"/>
      <c r="E109" s="68">
        <f>SUM(E110:E143)</f>
        <v>71</v>
      </c>
      <c r="F109" s="67">
        <f>SUM(F110:F143)</f>
        <v>100.4485</v>
      </c>
      <c r="G109" s="67"/>
      <c r="H109" s="67">
        <f>SUM(H110:H143)</f>
        <v>528381.0999999999</v>
      </c>
      <c r="I109" s="67"/>
      <c r="J109" s="67"/>
      <c r="K109" s="67"/>
      <c r="L109" s="67">
        <f>SUM(L110:L143)</f>
        <v>502.24250000000006</v>
      </c>
      <c r="M109" s="67">
        <f>SUM(M110:M143)</f>
        <v>416.36750000000006</v>
      </c>
      <c r="N109" s="67"/>
      <c r="O109" s="67">
        <f>SUM(O110:O143)</f>
        <v>85.875</v>
      </c>
      <c r="P109" s="54"/>
      <c r="Q109" s="54"/>
      <c r="R109" s="54"/>
      <c r="S109" s="54"/>
      <c r="T109" s="45"/>
    </row>
    <row r="110" spans="1:21" ht="21" customHeight="1">
      <c r="A110" s="69">
        <v>-1</v>
      </c>
      <c r="B110" s="70" t="s">
        <v>108</v>
      </c>
      <c r="C110" s="71">
        <v>2.7615</v>
      </c>
      <c r="D110" s="73">
        <v>5</v>
      </c>
      <c r="E110" s="72">
        <v>2</v>
      </c>
      <c r="F110" s="71">
        <f aca="true" t="shared" si="24" ref="F110:F143">C110</f>
        <v>2.7615</v>
      </c>
      <c r="G110" s="71"/>
      <c r="H110" s="71">
        <v>17147.6</v>
      </c>
      <c r="I110" s="67"/>
      <c r="J110" s="67"/>
      <c r="K110" s="67"/>
      <c r="L110" s="71">
        <f aca="true" t="shared" si="25" ref="L110:L143">M110+O110</f>
        <v>13.8075</v>
      </c>
      <c r="M110" s="71">
        <f>F110*5</f>
        <v>13.8075</v>
      </c>
      <c r="N110" s="67"/>
      <c r="O110" s="67"/>
      <c r="P110" s="54"/>
      <c r="Q110" s="54"/>
      <c r="R110" s="54"/>
      <c r="S110" s="54"/>
      <c r="T110" s="50"/>
      <c r="U110" s="43">
        <f aca="true" t="shared" si="26" ref="U110:U134">F110-C110</f>
        <v>0</v>
      </c>
    </row>
    <row r="111" spans="1:21" ht="21" customHeight="1">
      <c r="A111" s="69">
        <v>-2</v>
      </c>
      <c r="B111" s="70" t="s">
        <v>109</v>
      </c>
      <c r="C111" s="71">
        <v>2.8979999999999997</v>
      </c>
      <c r="D111" s="73">
        <v>8</v>
      </c>
      <c r="E111" s="72">
        <v>2</v>
      </c>
      <c r="F111" s="71">
        <f t="shared" si="24"/>
        <v>2.8979999999999997</v>
      </c>
      <c r="G111" s="71"/>
      <c r="H111" s="71">
        <v>16422</v>
      </c>
      <c r="I111" s="67"/>
      <c r="J111" s="67"/>
      <c r="K111" s="67"/>
      <c r="L111" s="71">
        <f t="shared" si="25"/>
        <v>14.489999999999998</v>
      </c>
      <c r="M111" s="71">
        <f>F111*5</f>
        <v>14.489999999999998</v>
      </c>
      <c r="N111" s="67"/>
      <c r="O111" s="67"/>
      <c r="P111" s="54"/>
      <c r="Q111" s="54"/>
      <c r="R111" s="54"/>
      <c r="S111" s="54"/>
      <c r="T111" s="57"/>
      <c r="U111" s="43">
        <f t="shared" si="26"/>
        <v>0</v>
      </c>
    </row>
    <row r="112" spans="1:21" ht="21" customHeight="1">
      <c r="A112" s="69">
        <v>-3</v>
      </c>
      <c r="B112" s="70" t="s">
        <v>110</v>
      </c>
      <c r="C112" s="71">
        <v>4.095</v>
      </c>
      <c r="D112" s="73">
        <v>5</v>
      </c>
      <c r="E112" s="72">
        <v>3</v>
      </c>
      <c r="F112" s="71">
        <f t="shared" si="24"/>
        <v>4.095</v>
      </c>
      <c r="G112" s="71"/>
      <c r="H112" s="71">
        <v>21255</v>
      </c>
      <c r="I112" s="67"/>
      <c r="J112" s="67"/>
      <c r="K112" s="67"/>
      <c r="L112" s="71">
        <f t="shared" si="25"/>
        <v>20.474999999999998</v>
      </c>
      <c r="M112" s="71">
        <f>F112*5</f>
        <v>20.474999999999998</v>
      </c>
      <c r="N112" s="67"/>
      <c r="O112" s="67"/>
      <c r="P112" s="54"/>
      <c r="Q112" s="54"/>
      <c r="R112" s="54"/>
      <c r="S112" s="54"/>
      <c r="T112" s="50"/>
      <c r="U112" s="43">
        <f t="shared" si="26"/>
        <v>0</v>
      </c>
    </row>
    <row r="113" spans="1:21" ht="21" customHeight="1">
      <c r="A113" s="69">
        <v>-4</v>
      </c>
      <c r="B113" s="70" t="s">
        <v>111</v>
      </c>
      <c r="C113" s="71">
        <v>2.1</v>
      </c>
      <c r="D113" s="73">
        <v>5</v>
      </c>
      <c r="E113" s="72">
        <v>2</v>
      </c>
      <c r="F113" s="71">
        <f t="shared" si="24"/>
        <v>2.1</v>
      </c>
      <c r="G113" s="71"/>
      <c r="H113" s="71">
        <v>8631</v>
      </c>
      <c r="I113" s="67"/>
      <c r="J113" s="67"/>
      <c r="K113" s="67"/>
      <c r="L113" s="71">
        <f t="shared" si="25"/>
        <v>10.5</v>
      </c>
      <c r="M113" s="71">
        <v>10.5</v>
      </c>
      <c r="N113" s="67"/>
      <c r="O113" s="67"/>
      <c r="P113" s="54"/>
      <c r="Q113" s="54"/>
      <c r="R113" s="54"/>
      <c r="S113" s="54"/>
      <c r="T113" s="50"/>
      <c r="U113" s="43">
        <f t="shared" si="26"/>
        <v>0</v>
      </c>
    </row>
    <row r="114" spans="1:21" ht="21" customHeight="1">
      <c r="A114" s="69">
        <v>-5</v>
      </c>
      <c r="B114" s="70" t="s">
        <v>112</v>
      </c>
      <c r="C114" s="71">
        <v>7.4655000000000005</v>
      </c>
      <c r="D114" s="73">
        <v>7</v>
      </c>
      <c r="E114" s="72">
        <v>5</v>
      </c>
      <c r="F114" s="71">
        <f t="shared" si="24"/>
        <v>7.4655000000000005</v>
      </c>
      <c r="G114" s="71"/>
      <c r="H114" s="71">
        <v>46641.6</v>
      </c>
      <c r="I114" s="67"/>
      <c r="J114" s="67"/>
      <c r="K114" s="67"/>
      <c r="L114" s="71">
        <f t="shared" si="25"/>
        <v>37.3275</v>
      </c>
      <c r="M114" s="71">
        <v>37.3275</v>
      </c>
      <c r="N114" s="67"/>
      <c r="O114" s="67"/>
      <c r="P114" s="54"/>
      <c r="Q114" s="54"/>
      <c r="R114" s="54"/>
      <c r="S114" s="54"/>
      <c r="T114" s="50"/>
      <c r="U114" s="43">
        <f t="shared" si="26"/>
        <v>0</v>
      </c>
    </row>
    <row r="115" spans="1:21" ht="21" customHeight="1">
      <c r="A115" s="69">
        <v>-6</v>
      </c>
      <c r="B115" s="70" t="s">
        <v>113</v>
      </c>
      <c r="C115" s="71">
        <v>4.966500000000001</v>
      </c>
      <c r="D115" s="73">
        <v>5</v>
      </c>
      <c r="E115" s="72">
        <v>4</v>
      </c>
      <c r="F115" s="71">
        <f t="shared" si="24"/>
        <v>4.966500000000001</v>
      </c>
      <c r="G115" s="71"/>
      <c r="H115" s="71">
        <v>25021.7</v>
      </c>
      <c r="I115" s="67"/>
      <c r="J115" s="67"/>
      <c r="K115" s="67"/>
      <c r="L115" s="71">
        <f t="shared" si="25"/>
        <v>24.8325</v>
      </c>
      <c r="M115" s="71">
        <v>24.8325</v>
      </c>
      <c r="N115" s="67"/>
      <c r="O115" s="67"/>
      <c r="P115" s="54"/>
      <c r="Q115" s="54"/>
      <c r="R115" s="54"/>
      <c r="S115" s="54"/>
      <c r="T115" s="50"/>
      <c r="U115" s="43">
        <f t="shared" si="26"/>
        <v>0</v>
      </c>
    </row>
    <row r="116" spans="1:21" ht="21" customHeight="1">
      <c r="A116" s="69">
        <v>-7</v>
      </c>
      <c r="B116" s="70" t="s">
        <v>114</v>
      </c>
      <c r="C116" s="71">
        <v>0.65</v>
      </c>
      <c r="D116" s="73">
        <v>8</v>
      </c>
      <c r="E116" s="72">
        <v>0</v>
      </c>
      <c r="F116" s="71">
        <f t="shared" si="24"/>
        <v>0.65</v>
      </c>
      <c r="G116" s="71"/>
      <c r="H116" s="71">
        <v>4595.5</v>
      </c>
      <c r="I116" s="67"/>
      <c r="J116" s="67"/>
      <c r="K116" s="67"/>
      <c r="L116" s="71">
        <f t="shared" si="25"/>
        <v>3.25</v>
      </c>
      <c r="M116" s="71">
        <v>3.25</v>
      </c>
      <c r="N116" s="67"/>
      <c r="O116" s="67"/>
      <c r="P116" s="54"/>
      <c r="Q116" s="54"/>
      <c r="R116" s="54"/>
      <c r="S116" s="54"/>
      <c r="T116" s="56"/>
      <c r="U116" s="43">
        <f t="shared" si="26"/>
        <v>0</v>
      </c>
    </row>
    <row r="117" spans="1:21" ht="21" customHeight="1">
      <c r="A117" s="69">
        <v>-8</v>
      </c>
      <c r="B117" s="70" t="s">
        <v>115</v>
      </c>
      <c r="C117" s="71">
        <v>1.07</v>
      </c>
      <c r="D117" s="73">
        <v>5</v>
      </c>
      <c r="E117" s="72">
        <v>0</v>
      </c>
      <c r="F117" s="71">
        <f t="shared" si="24"/>
        <v>1.07</v>
      </c>
      <c r="G117" s="71"/>
      <c r="H117" s="71">
        <v>5446.3</v>
      </c>
      <c r="I117" s="67"/>
      <c r="J117" s="67"/>
      <c r="K117" s="67"/>
      <c r="L117" s="71">
        <f t="shared" si="25"/>
        <v>5.35</v>
      </c>
      <c r="M117" s="71">
        <v>5.35</v>
      </c>
      <c r="N117" s="67"/>
      <c r="O117" s="67"/>
      <c r="P117" s="54"/>
      <c r="Q117" s="54"/>
      <c r="R117" s="54"/>
      <c r="S117" s="54"/>
      <c r="T117" s="56"/>
      <c r="U117" s="43">
        <f t="shared" si="26"/>
        <v>0</v>
      </c>
    </row>
    <row r="118" spans="1:21" ht="21" customHeight="1">
      <c r="A118" s="69">
        <v>-9</v>
      </c>
      <c r="B118" s="70" t="s">
        <v>370</v>
      </c>
      <c r="C118" s="71">
        <v>6.1005</v>
      </c>
      <c r="D118" s="73">
        <v>8</v>
      </c>
      <c r="E118" s="72">
        <v>4</v>
      </c>
      <c r="F118" s="71">
        <f t="shared" si="24"/>
        <v>6.1005</v>
      </c>
      <c r="G118" s="71"/>
      <c r="H118" s="71">
        <v>35615.3</v>
      </c>
      <c r="I118" s="67"/>
      <c r="J118" s="67"/>
      <c r="K118" s="67"/>
      <c r="L118" s="71">
        <f t="shared" si="25"/>
        <v>30.5025</v>
      </c>
      <c r="M118" s="71">
        <v>30.5025</v>
      </c>
      <c r="N118" s="67"/>
      <c r="O118" s="67"/>
      <c r="P118" s="54"/>
      <c r="Q118" s="54"/>
      <c r="R118" s="54"/>
      <c r="S118" s="54"/>
      <c r="T118" s="50"/>
      <c r="U118" s="43">
        <f t="shared" si="26"/>
        <v>0</v>
      </c>
    </row>
    <row r="119" spans="1:21" ht="21" customHeight="1">
      <c r="A119" s="69">
        <v>-10</v>
      </c>
      <c r="B119" s="70" t="s">
        <v>371</v>
      </c>
      <c r="C119" s="71">
        <v>4.767</v>
      </c>
      <c r="D119" s="73">
        <v>8</v>
      </c>
      <c r="E119" s="72">
        <v>4</v>
      </c>
      <c r="F119" s="71">
        <f t="shared" si="24"/>
        <v>4.767</v>
      </c>
      <c r="G119" s="80"/>
      <c r="H119" s="71">
        <v>27830.2</v>
      </c>
      <c r="I119" s="67"/>
      <c r="J119" s="67"/>
      <c r="K119" s="67"/>
      <c r="L119" s="71">
        <f t="shared" si="25"/>
        <v>23.835</v>
      </c>
      <c r="M119" s="71">
        <v>23.835</v>
      </c>
      <c r="N119" s="67"/>
      <c r="O119" s="67"/>
      <c r="P119" s="54"/>
      <c r="Q119" s="54"/>
      <c r="R119" s="54"/>
      <c r="S119" s="54"/>
      <c r="T119" s="50"/>
      <c r="U119" s="43">
        <f t="shared" si="26"/>
        <v>0</v>
      </c>
    </row>
    <row r="120" spans="1:21" ht="21" customHeight="1">
      <c r="A120" s="69">
        <v>-11</v>
      </c>
      <c r="B120" s="70" t="s">
        <v>372</v>
      </c>
      <c r="C120" s="71">
        <v>3.045</v>
      </c>
      <c r="D120" s="73">
        <v>8</v>
      </c>
      <c r="E120" s="72">
        <v>3</v>
      </c>
      <c r="F120" s="71">
        <f t="shared" si="24"/>
        <v>3.045</v>
      </c>
      <c r="G120" s="80"/>
      <c r="H120" s="71">
        <v>17777</v>
      </c>
      <c r="I120" s="67"/>
      <c r="J120" s="67"/>
      <c r="K120" s="67"/>
      <c r="L120" s="71">
        <f t="shared" si="25"/>
        <v>15.225</v>
      </c>
      <c r="M120" s="71">
        <f>F120*5</f>
        <v>15.225</v>
      </c>
      <c r="N120" s="67"/>
      <c r="O120" s="67"/>
      <c r="P120" s="54"/>
      <c r="Q120" s="54"/>
      <c r="R120" s="54"/>
      <c r="S120" s="54"/>
      <c r="T120" s="45"/>
      <c r="U120" s="43">
        <f t="shared" si="26"/>
        <v>0</v>
      </c>
    </row>
    <row r="121" spans="1:21" ht="21" customHeight="1">
      <c r="A121" s="69">
        <v>-12</v>
      </c>
      <c r="B121" s="70" t="s">
        <v>373</v>
      </c>
      <c r="C121" s="71">
        <v>6.7410000000000005</v>
      </c>
      <c r="D121" s="73">
        <v>8</v>
      </c>
      <c r="E121" s="72">
        <v>5</v>
      </c>
      <c r="F121" s="71">
        <f t="shared" si="24"/>
        <v>6.7410000000000005</v>
      </c>
      <c r="G121" s="80"/>
      <c r="H121" s="71">
        <v>39354.6</v>
      </c>
      <c r="I121" s="67"/>
      <c r="J121" s="67"/>
      <c r="K121" s="67"/>
      <c r="L121" s="71">
        <f t="shared" si="25"/>
        <v>33.705</v>
      </c>
      <c r="M121" s="71">
        <v>33.705</v>
      </c>
      <c r="N121" s="67"/>
      <c r="O121" s="67"/>
      <c r="P121" s="54"/>
      <c r="Q121" s="54"/>
      <c r="R121" s="54"/>
      <c r="S121" s="54"/>
      <c r="T121" s="45"/>
      <c r="U121" s="43">
        <f t="shared" si="26"/>
        <v>0</v>
      </c>
    </row>
    <row r="122" spans="1:21" ht="21" customHeight="1">
      <c r="A122" s="69">
        <v>-13</v>
      </c>
      <c r="B122" s="70" t="s">
        <v>374</v>
      </c>
      <c r="C122" s="71">
        <v>3.8850000000000002</v>
      </c>
      <c r="D122" s="73">
        <v>8</v>
      </c>
      <c r="E122" s="72">
        <v>3</v>
      </c>
      <c r="F122" s="71">
        <f t="shared" si="24"/>
        <v>3.8850000000000002</v>
      </c>
      <c r="G122" s="80"/>
      <c r="H122" s="71">
        <v>22681</v>
      </c>
      <c r="I122" s="67"/>
      <c r="J122" s="67"/>
      <c r="K122" s="67"/>
      <c r="L122" s="71">
        <f t="shared" si="25"/>
        <v>19.425</v>
      </c>
      <c r="M122" s="71">
        <f>F122*5</f>
        <v>19.425</v>
      </c>
      <c r="N122" s="67"/>
      <c r="O122" s="67"/>
      <c r="P122" s="54"/>
      <c r="Q122" s="54"/>
      <c r="R122" s="54"/>
      <c r="S122" s="54"/>
      <c r="T122" s="45"/>
      <c r="U122" s="43">
        <f t="shared" si="26"/>
        <v>0</v>
      </c>
    </row>
    <row r="123" spans="1:21" ht="21" customHeight="1">
      <c r="A123" s="69">
        <v>-14</v>
      </c>
      <c r="B123" s="70" t="s">
        <v>375</v>
      </c>
      <c r="C123" s="71">
        <v>5.806500000000001</v>
      </c>
      <c r="D123" s="73">
        <v>8</v>
      </c>
      <c r="E123" s="72">
        <v>4</v>
      </c>
      <c r="F123" s="71">
        <f t="shared" si="24"/>
        <v>5.806500000000001</v>
      </c>
      <c r="G123" s="80"/>
      <c r="H123" s="71">
        <v>33898.9</v>
      </c>
      <c r="I123" s="67"/>
      <c r="J123" s="67"/>
      <c r="K123" s="67"/>
      <c r="L123" s="71">
        <f t="shared" si="25"/>
        <v>29.0325</v>
      </c>
      <c r="M123" s="71">
        <v>29.0325</v>
      </c>
      <c r="N123" s="67"/>
      <c r="O123" s="67"/>
      <c r="P123" s="54"/>
      <c r="Q123" s="54"/>
      <c r="R123" s="54"/>
      <c r="S123" s="54"/>
      <c r="T123" s="45"/>
      <c r="U123" s="43">
        <f t="shared" si="26"/>
        <v>0</v>
      </c>
    </row>
    <row r="124" spans="1:21" ht="21" customHeight="1">
      <c r="A124" s="69">
        <v>-15</v>
      </c>
      <c r="B124" s="70" t="s">
        <v>376</v>
      </c>
      <c r="C124" s="71">
        <v>3.9585000000000004</v>
      </c>
      <c r="D124" s="73">
        <v>8</v>
      </c>
      <c r="E124" s="72">
        <v>3</v>
      </c>
      <c r="F124" s="71">
        <f t="shared" si="24"/>
        <v>3.9585000000000004</v>
      </c>
      <c r="G124" s="80"/>
      <c r="H124" s="71">
        <v>23110.1</v>
      </c>
      <c r="I124" s="67"/>
      <c r="J124" s="67"/>
      <c r="K124" s="67"/>
      <c r="L124" s="71">
        <f t="shared" si="25"/>
        <v>19.7925</v>
      </c>
      <c r="M124" s="71">
        <f>F124*5</f>
        <v>19.7925</v>
      </c>
      <c r="N124" s="67"/>
      <c r="O124" s="67"/>
      <c r="P124" s="54"/>
      <c r="Q124" s="54"/>
      <c r="R124" s="54"/>
      <c r="S124" s="54"/>
      <c r="T124" s="45"/>
      <c r="U124" s="43">
        <f t="shared" si="26"/>
        <v>0</v>
      </c>
    </row>
    <row r="125" spans="1:21" ht="21" customHeight="1">
      <c r="A125" s="69">
        <v>-16</v>
      </c>
      <c r="B125" s="70" t="s">
        <v>377</v>
      </c>
      <c r="C125" s="71">
        <v>1.37</v>
      </c>
      <c r="D125" s="73">
        <v>8</v>
      </c>
      <c r="E125" s="72">
        <v>1</v>
      </c>
      <c r="F125" s="71">
        <f t="shared" si="24"/>
        <v>1.37</v>
      </c>
      <c r="G125" s="80"/>
      <c r="H125" s="71">
        <v>8398.1</v>
      </c>
      <c r="I125" s="67"/>
      <c r="J125" s="67"/>
      <c r="K125" s="67"/>
      <c r="L125" s="71">
        <f t="shared" si="25"/>
        <v>6.85</v>
      </c>
      <c r="M125" s="71">
        <v>6.85</v>
      </c>
      <c r="N125" s="67"/>
      <c r="O125" s="67"/>
      <c r="P125" s="54"/>
      <c r="Q125" s="54"/>
      <c r="R125" s="54"/>
      <c r="S125" s="54"/>
      <c r="T125" s="45"/>
      <c r="U125" s="43">
        <f t="shared" si="26"/>
        <v>0</v>
      </c>
    </row>
    <row r="126" spans="1:21" ht="21" customHeight="1">
      <c r="A126" s="69">
        <v>-17</v>
      </c>
      <c r="B126" s="70" t="s">
        <v>378</v>
      </c>
      <c r="C126" s="71">
        <v>1.17</v>
      </c>
      <c r="D126" s="73">
        <v>8</v>
      </c>
      <c r="E126" s="72">
        <v>1</v>
      </c>
      <c r="F126" s="71">
        <f t="shared" si="24"/>
        <v>1.17</v>
      </c>
      <c r="G126" s="80"/>
      <c r="H126" s="71">
        <v>7172.1</v>
      </c>
      <c r="I126" s="67"/>
      <c r="J126" s="67"/>
      <c r="K126" s="67"/>
      <c r="L126" s="71">
        <f t="shared" si="25"/>
        <v>5.85</v>
      </c>
      <c r="M126" s="71">
        <v>5.85</v>
      </c>
      <c r="N126" s="67"/>
      <c r="O126" s="67"/>
      <c r="P126" s="54"/>
      <c r="Q126" s="54"/>
      <c r="R126" s="54"/>
      <c r="S126" s="54"/>
      <c r="T126" s="45"/>
      <c r="U126" s="43">
        <f t="shared" si="26"/>
        <v>0</v>
      </c>
    </row>
    <row r="127" spans="1:21" ht="21" customHeight="1">
      <c r="A127" s="69">
        <v>-18</v>
      </c>
      <c r="B127" s="70" t="s">
        <v>379</v>
      </c>
      <c r="C127" s="71">
        <v>4.368</v>
      </c>
      <c r="D127" s="73">
        <v>8</v>
      </c>
      <c r="E127" s="72">
        <v>3</v>
      </c>
      <c r="F127" s="71">
        <f t="shared" si="24"/>
        <v>4.368</v>
      </c>
      <c r="G127" s="80"/>
      <c r="H127" s="71">
        <v>25500.8</v>
      </c>
      <c r="I127" s="67"/>
      <c r="J127" s="67"/>
      <c r="K127" s="67"/>
      <c r="L127" s="71">
        <f t="shared" si="25"/>
        <v>21.84</v>
      </c>
      <c r="M127" s="71">
        <v>21.84</v>
      </c>
      <c r="N127" s="67"/>
      <c r="O127" s="67"/>
      <c r="P127" s="54"/>
      <c r="Q127" s="54"/>
      <c r="R127" s="54"/>
      <c r="S127" s="54"/>
      <c r="T127" s="45"/>
      <c r="U127" s="43">
        <f t="shared" si="26"/>
        <v>0</v>
      </c>
    </row>
    <row r="128" spans="1:21" ht="21" customHeight="1">
      <c r="A128" s="69">
        <v>-19</v>
      </c>
      <c r="B128" s="70" t="s">
        <v>380</v>
      </c>
      <c r="C128" s="71">
        <v>2.7510000000000003</v>
      </c>
      <c r="D128" s="73">
        <v>8</v>
      </c>
      <c r="E128" s="72">
        <v>2</v>
      </c>
      <c r="F128" s="71">
        <f t="shared" si="24"/>
        <v>2.7510000000000003</v>
      </c>
      <c r="G128" s="80"/>
      <c r="H128" s="71">
        <v>16060.6</v>
      </c>
      <c r="I128" s="67"/>
      <c r="J128" s="67"/>
      <c r="K128" s="67"/>
      <c r="L128" s="71">
        <f t="shared" si="25"/>
        <v>13.755000000000003</v>
      </c>
      <c r="M128" s="71">
        <f>F128*5</f>
        <v>13.755000000000003</v>
      </c>
      <c r="N128" s="67"/>
      <c r="O128" s="67"/>
      <c r="P128" s="54"/>
      <c r="Q128" s="54"/>
      <c r="R128" s="54"/>
      <c r="S128" s="54"/>
      <c r="T128" s="45"/>
      <c r="U128" s="43">
        <f t="shared" si="26"/>
        <v>0</v>
      </c>
    </row>
    <row r="129" spans="1:21" ht="21" customHeight="1">
      <c r="A129" s="69">
        <v>-20</v>
      </c>
      <c r="B129" s="70" t="s">
        <v>381</v>
      </c>
      <c r="C129" s="71">
        <v>3.6854999999999998</v>
      </c>
      <c r="D129" s="73">
        <v>8</v>
      </c>
      <c r="E129" s="72">
        <v>2</v>
      </c>
      <c r="F129" s="71">
        <f t="shared" si="24"/>
        <v>3.6854999999999998</v>
      </c>
      <c r="G129" s="80"/>
      <c r="H129" s="71">
        <v>21516.3</v>
      </c>
      <c r="I129" s="67"/>
      <c r="J129" s="67"/>
      <c r="K129" s="67"/>
      <c r="L129" s="71">
        <f t="shared" si="25"/>
        <v>18.4275</v>
      </c>
      <c r="M129" s="71">
        <f>F129*5</f>
        <v>18.4275</v>
      </c>
      <c r="N129" s="67"/>
      <c r="O129" s="67"/>
      <c r="P129" s="54"/>
      <c r="Q129" s="54"/>
      <c r="R129" s="54"/>
      <c r="S129" s="54"/>
      <c r="T129" s="45"/>
      <c r="U129" s="43">
        <f t="shared" si="26"/>
        <v>0</v>
      </c>
    </row>
    <row r="130" spans="1:21" ht="21" customHeight="1">
      <c r="A130" s="69">
        <v>-21</v>
      </c>
      <c r="B130" s="70" t="s">
        <v>116</v>
      </c>
      <c r="C130" s="71">
        <v>2.24</v>
      </c>
      <c r="D130" s="73">
        <v>5</v>
      </c>
      <c r="E130" s="72">
        <v>2</v>
      </c>
      <c r="F130" s="71">
        <f t="shared" si="24"/>
        <v>2.24</v>
      </c>
      <c r="G130" s="71"/>
      <c r="H130" s="71">
        <v>8041.6</v>
      </c>
      <c r="I130" s="67"/>
      <c r="J130" s="67"/>
      <c r="K130" s="67"/>
      <c r="L130" s="71">
        <f t="shared" si="25"/>
        <v>11.2</v>
      </c>
      <c r="M130" s="71">
        <v>11.2</v>
      </c>
      <c r="N130" s="67"/>
      <c r="O130" s="67"/>
      <c r="P130" s="54"/>
      <c r="Q130" s="54"/>
      <c r="R130" s="54"/>
      <c r="S130" s="54"/>
      <c r="T130" s="45"/>
      <c r="U130" s="43">
        <f t="shared" si="26"/>
        <v>0</v>
      </c>
    </row>
    <row r="131" spans="1:21" ht="21" customHeight="1">
      <c r="A131" s="69">
        <v>-22</v>
      </c>
      <c r="B131" s="70" t="s">
        <v>117</v>
      </c>
      <c r="C131" s="71">
        <v>1.38</v>
      </c>
      <c r="D131" s="73">
        <v>8</v>
      </c>
      <c r="E131" s="72">
        <v>1</v>
      </c>
      <c r="F131" s="71">
        <f t="shared" si="24"/>
        <v>1.38</v>
      </c>
      <c r="G131" s="71"/>
      <c r="H131" s="71">
        <v>12116.4</v>
      </c>
      <c r="I131" s="67"/>
      <c r="J131" s="67"/>
      <c r="K131" s="67"/>
      <c r="L131" s="71">
        <f t="shared" si="25"/>
        <v>6.9</v>
      </c>
      <c r="M131" s="71">
        <v>6.9</v>
      </c>
      <c r="N131" s="67"/>
      <c r="O131" s="67"/>
      <c r="P131" s="54"/>
      <c r="Q131" s="54"/>
      <c r="R131" s="54"/>
      <c r="S131" s="54"/>
      <c r="T131" s="45"/>
      <c r="U131" s="43">
        <f t="shared" si="26"/>
        <v>0</v>
      </c>
    </row>
    <row r="132" spans="1:21" ht="21" customHeight="1">
      <c r="A132" s="69">
        <v>-23</v>
      </c>
      <c r="B132" s="70" t="s">
        <v>118</v>
      </c>
      <c r="C132" s="71">
        <v>1.99</v>
      </c>
      <c r="D132" s="73">
        <v>7</v>
      </c>
      <c r="E132" s="72">
        <v>2</v>
      </c>
      <c r="F132" s="71">
        <f t="shared" si="24"/>
        <v>1.99</v>
      </c>
      <c r="G132" s="71"/>
      <c r="H132" s="71">
        <v>11323.1</v>
      </c>
      <c r="I132" s="67"/>
      <c r="J132" s="67"/>
      <c r="K132" s="67"/>
      <c r="L132" s="71">
        <f t="shared" si="25"/>
        <v>9.95</v>
      </c>
      <c r="M132" s="71">
        <v>9.95</v>
      </c>
      <c r="N132" s="67"/>
      <c r="O132" s="67"/>
      <c r="P132" s="54"/>
      <c r="Q132" s="54"/>
      <c r="R132" s="54"/>
      <c r="S132" s="54"/>
      <c r="T132" s="45"/>
      <c r="U132" s="43">
        <f t="shared" si="26"/>
        <v>0</v>
      </c>
    </row>
    <row r="133" spans="1:21" ht="21" customHeight="1">
      <c r="A133" s="69">
        <v>-24</v>
      </c>
      <c r="B133" s="70" t="s">
        <v>119</v>
      </c>
      <c r="C133" s="71">
        <v>0.67</v>
      </c>
      <c r="D133" s="73">
        <v>5.5</v>
      </c>
      <c r="E133" s="72">
        <v>1</v>
      </c>
      <c r="F133" s="71">
        <f t="shared" si="24"/>
        <v>0.67</v>
      </c>
      <c r="G133" s="71"/>
      <c r="H133" s="71">
        <v>3115.5</v>
      </c>
      <c r="I133" s="67"/>
      <c r="J133" s="67"/>
      <c r="K133" s="67"/>
      <c r="L133" s="71">
        <f t="shared" si="25"/>
        <v>3.35</v>
      </c>
      <c r="M133" s="71">
        <v>3.35</v>
      </c>
      <c r="N133" s="67"/>
      <c r="O133" s="67"/>
      <c r="P133" s="54"/>
      <c r="Q133" s="54"/>
      <c r="R133" s="54"/>
      <c r="S133" s="54"/>
      <c r="T133" s="45"/>
      <c r="U133" s="43">
        <f t="shared" si="26"/>
        <v>0</v>
      </c>
    </row>
    <row r="134" spans="1:21" ht="21" customHeight="1">
      <c r="A134" s="69">
        <v>-25</v>
      </c>
      <c r="B134" s="70" t="s">
        <v>120</v>
      </c>
      <c r="C134" s="71">
        <v>3.3390000000000004</v>
      </c>
      <c r="D134" s="73">
        <v>5.5</v>
      </c>
      <c r="E134" s="72">
        <v>2</v>
      </c>
      <c r="F134" s="71">
        <f t="shared" si="24"/>
        <v>3.3390000000000004</v>
      </c>
      <c r="H134" s="71">
        <v>16408.8</v>
      </c>
      <c r="I134" s="67"/>
      <c r="J134" s="67"/>
      <c r="K134" s="67"/>
      <c r="L134" s="71">
        <f t="shared" si="25"/>
        <v>16.695</v>
      </c>
      <c r="M134" s="71">
        <f>F134*5</f>
        <v>16.695</v>
      </c>
      <c r="N134" s="67"/>
      <c r="O134" s="67"/>
      <c r="P134" s="54"/>
      <c r="Q134" s="54"/>
      <c r="R134" s="54"/>
      <c r="S134" s="54"/>
      <c r="T134" s="45"/>
      <c r="U134" s="43">
        <f t="shared" si="26"/>
        <v>0</v>
      </c>
    </row>
    <row r="135" spans="1:20" ht="21" customHeight="1">
      <c r="A135" s="69">
        <v>-26</v>
      </c>
      <c r="B135" s="70" t="s">
        <v>121</v>
      </c>
      <c r="C135" s="71">
        <v>4.5</v>
      </c>
      <c r="D135" s="73">
        <v>5</v>
      </c>
      <c r="E135" s="72">
        <v>3</v>
      </c>
      <c r="F135" s="71">
        <f t="shared" si="24"/>
        <v>4.5</v>
      </c>
      <c r="H135" s="71">
        <v>2400</v>
      </c>
      <c r="I135" s="67"/>
      <c r="J135" s="67"/>
      <c r="K135" s="67"/>
      <c r="L135" s="71">
        <f t="shared" si="25"/>
        <v>22.5</v>
      </c>
      <c r="M135" s="67"/>
      <c r="N135" s="67"/>
      <c r="O135" s="71">
        <f aca="true" t="shared" si="27" ref="O135:O143">F135*5</f>
        <v>22.5</v>
      </c>
      <c r="P135" s="54"/>
      <c r="Q135" s="54"/>
      <c r="R135" s="54"/>
      <c r="S135" s="54"/>
      <c r="T135" s="45"/>
    </row>
    <row r="136" spans="1:20" ht="21" customHeight="1">
      <c r="A136" s="69">
        <v>-27</v>
      </c>
      <c r="B136" s="81" t="s">
        <v>122</v>
      </c>
      <c r="C136" s="71">
        <v>4.515</v>
      </c>
      <c r="D136" s="73">
        <v>5</v>
      </c>
      <c r="E136" s="72">
        <v>3</v>
      </c>
      <c r="F136" s="71">
        <f t="shared" si="24"/>
        <v>4.515</v>
      </c>
      <c r="H136" s="71">
        <v>20600</v>
      </c>
      <c r="I136" s="67"/>
      <c r="J136" s="67"/>
      <c r="K136" s="67"/>
      <c r="L136" s="71">
        <f t="shared" si="25"/>
        <v>22.575</v>
      </c>
      <c r="M136" s="67"/>
      <c r="N136" s="67"/>
      <c r="O136" s="71">
        <f t="shared" si="27"/>
        <v>22.575</v>
      </c>
      <c r="P136" s="54"/>
      <c r="Q136" s="54"/>
      <c r="R136" s="54"/>
      <c r="S136" s="54"/>
      <c r="T136" s="45"/>
    </row>
    <row r="137" spans="1:20" ht="21" customHeight="1">
      <c r="A137" s="69">
        <v>-28</v>
      </c>
      <c r="B137" s="70" t="s">
        <v>123</v>
      </c>
      <c r="C137" s="71">
        <v>1.3</v>
      </c>
      <c r="D137" s="73">
        <v>5</v>
      </c>
      <c r="E137" s="72">
        <v>1</v>
      </c>
      <c r="F137" s="71">
        <f t="shared" si="24"/>
        <v>1.3</v>
      </c>
      <c r="H137" s="71">
        <v>4800</v>
      </c>
      <c r="I137" s="71"/>
      <c r="J137" s="71"/>
      <c r="K137" s="71"/>
      <c r="L137" s="71">
        <f t="shared" si="25"/>
        <v>6.5</v>
      </c>
      <c r="M137" s="71"/>
      <c r="N137" s="71"/>
      <c r="O137" s="71">
        <f t="shared" si="27"/>
        <v>6.5</v>
      </c>
      <c r="P137" s="53"/>
      <c r="Q137" s="53"/>
      <c r="R137" s="53"/>
      <c r="S137" s="53"/>
      <c r="T137" s="45"/>
    </row>
    <row r="138" spans="1:20" ht="21" customHeight="1">
      <c r="A138" s="69">
        <v>-29</v>
      </c>
      <c r="B138" s="70" t="s">
        <v>124</v>
      </c>
      <c r="C138" s="73">
        <v>1.3</v>
      </c>
      <c r="D138" s="73">
        <v>5</v>
      </c>
      <c r="E138" s="74">
        <v>1</v>
      </c>
      <c r="F138" s="71">
        <f t="shared" si="24"/>
        <v>1.3</v>
      </c>
      <c r="H138" s="71">
        <v>4800</v>
      </c>
      <c r="I138" s="71"/>
      <c r="J138" s="71"/>
      <c r="K138" s="71"/>
      <c r="L138" s="71">
        <f t="shared" si="25"/>
        <v>6.5</v>
      </c>
      <c r="M138" s="71"/>
      <c r="N138" s="71"/>
      <c r="O138" s="71">
        <f t="shared" si="27"/>
        <v>6.5</v>
      </c>
      <c r="P138" s="53"/>
      <c r="Q138" s="53"/>
      <c r="R138" s="53"/>
      <c r="S138" s="53"/>
      <c r="T138" s="45"/>
    </row>
    <row r="139" spans="1:20" ht="21" customHeight="1">
      <c r="A139" s="69">
        <v>-30</v>
      </c>
      <c r="B139" s="70" t="s">
        <v>125</v>
      </c>
      <c r="C139" s="73">
        <v>1.3</v>
      </c>
      <c r="D139" s="73">
        <v>5</v>
      </c>
      <c r="E139" s="74">
        <v>1</v>
      </c>
      <c r="F139" s="71">
        <f t="shared" si="24"/>
        <v>1.3</v>
      </c>
      <c r="H139" s="71">
        <v>4800</v>
      </c>
      <c r="I139" s="71"/>
      <c r="J139" s="71"/>
      <c r="K139" s="71"/>
      <c r="L139" s="71">
        <f t="shared" si="25"/>
        <v>6.5</v>
      </c>
      <c r="M139" s="71"/>
      <c r="N139" s="71"/>
      <c r="O139" s="71">
        <f t="shared" si="27"/>
        <v>6.5</v>
      </c>
      <c r="P139" s="53"/>
      <c r="Q139" s="53"/>
      <c r="R139" s="53"/>
      <c r="S139" s="53"/>
      <c r="T139" s="45"/>
    </row>
    <row r="140" spans="1:20" ht="21" customHeight="1">
      <c r="A140" s="69">
        <v>-31</v>
      </c>
      <c r="B140" s="70" t="s">
        <v>123</v>
      </c>
      <c r="C140" s="73">
        <v>1</v>
      </c>
      <c r="D140" s="73">
        <v>5</v>
      </c>
      <c r="E140" s="74">
        <v>0</v>
      </c>
      <c r="F140" s="71">
        <f t="shared" si="24"/>
        <v>1</v>
      </c>
      <c r="H140" s="71">
        <v>2900</v>
      </c>
      <c r="I140" s="71"/>
      <c r="J140" s="71"/>
      <c r="K140" s="71"/>
      <c r="L140" s="71">
        <f t="shared" si="25"/>
        <v>5</v>
      </c>
      <c r="M140" s="71"/>
      <c r="N140" s="71"/>
      <c r="O140" s="71">
        <f t="shared" si="27"/>
        <v>5</v>
      </c>
      <c r="P140" s="53"/>
      <c r="Q140" s="53"/>
      <c r="R140" s="53"/>
      <c r="S140" s="53"/>
      <c r="T140" s="45"/>
    </row>
    <row r="141" spans="1:20" ht="21" customHeight="1">
      <c r="A141" s="69">
        <v>-32</v>
      </c>
      <c r="B141" s="78" t="s">
        <v>126</v>
      </c>
      <c r="C141" s="73">
        <v>1</v>
      </c>
      <c r="D141" s="73">
        <v>5</v>
      </c>
      <c r="E141" s="74">
        <v>0</v>
      </c>
      <c r="F141" s="71">
        <f t="shared" si="24"/>
        <v>1</v>
      </c>
      <c r="H141" s="71">
        <v>3400</v>
      </c>
      <c r="I141" s="71"/>
      <c r="J141" s="71"/>
      <c r="K141" s="71"/>
      <c r="L141" s="71">
        <f t="shared" si="25"/>
        <v>5</v>
      </c>
      <c r="M141" s="71"/>
      <c r="N141" s="71"/>
      <c r="O141" s="71">
        <f t="shared" si="27"/>
        <v>5</v>
      </c>
      <c r="P141" s="53"/>
      <c r="Q141" s="53"/>
      <c r="R141" s="53"/>
      <c r="S141" s="53"/>
      <c r="T141" s="45"/>
    </row>
    <row r="142" spans="1:20" ht="21" customHeight="1">
      <c r="A142" s="69">
        <v>-33</v>
      </c>
      <c r="B142" s="70" t="s">
        <v>117</v>
      </c>
      <c r="C142" s="71">
        <v>1.26</v>
      </c>
      <c r="D142" s="73">
        <v>5.5</v>
      </c>
      <c r="E142" s="72">
        <v>1</v>
      </c>
      <c r="F142" s="71">
        <f t="shared" si="24"/>
        <v>1.26</v>
      </c>
      <c r="H142" s="71">
        <v>5800</v>
      </c>
      <c r="I142" s="71"/>
      <c r="J142" s="71"/>
      <c r="K142" s="71"/>
      <c r="L142" s="71">
        <f t="shared" si="25"/>
        <v>6.3</v>
      </c>
      <c r="M142" s="71"/>
      <c r="N142" s="71"/>
      <c r="O142" s="71">
        <f t="shared" si="27"/>
        <v>6.3</v>
      </c>
      <c r="P142" s="53"/>
      <c r="Q142" s="53"/>
      <c r="R142" s="53"/>
      <c r="S142" s="53"/>
      <c r="T142" s="45"/>
    </row>
    <row r="143" spans="1:20" ht="21" customHeight="1">
      <c r="A143" s="69">
        <v>-34</v>
      </c>
      <c r="B143" s="70" t="s">
        <v>127</v>
      </c>
      <c r="C143" s="73">
        <v>1</v>
      </c>
      <c r="D143" s="73">
        <v>5.5</v>
      </c>
      <c r="E143" s="72">
        <v>0</v>
      </c>
      <c r="F143" s="71">
        <f t="shared" si="24"/>
        <v>1</v>
      </c>
      <c r="H143" s="71">
        <v>3800</v>
      </c>
      <c r="I143" s="71"/>
      <c r="J143" s="71"/>
      <c r="K143" s="71"/>
      <c r="L143" s="71">
        <f t="shared" si="25"/>
        <v>5</v>
      </c>
      <c r="M143" s="71"/>
      <c r="N143" s="71"/>
      <c r="O143" s="71">
        <f t="shared" si="27"/>
        <v>5</v>
      </c>
      <c r="P143" s="53"/>
      <c r="Q143" s="53"/>
      <c r="R143" s="53"/>
      <c r="S143" s="53"/>
      <c r="T143" s="45"/>
    </row>
    <row r="144" spans="1:22" ht="21" customHeight="1">
      <c r="A144" s="66" t="s">
        <v>382</v>
      </c>
      <c r="B144" s="82" t="s">
        <v>128</v>
      </c>
      <c r="C144" s="67">
        <f>C145+C147</f>
        <v>32.55005</v>
      </c>
      <c r="D144" s="67"/>
      <c r="E144" s="68">
        <f>E145+E147</f>
        <v>24</v>
      </c>
      <c r="F144" s="67">
        <f>F145+F147</f>
        <v>32.55005</v>
      </c>
      <c r="G144" s="67"/>
      <c r="H144" s="67">
        <f>H145+H147</f>
        <v>185499.742</v>
      </c>
      <c r="I144" s="67"/>
      <c r="J144" s="67"/>
      <c r="K144" s="67"/>
      <c r="L144" s="67">
        <f>L145+L147</f>
        <v>177.90132575757576</v>
      </c>
      <c r="M144" s="67">
        <f>M145+M147</f>
        <v>111.22632575757576</v>
      </c>
      <c r="N144" s="67"/>
      <c r="O144" s="67">
        <f>O145+O147</f>
        <v>66.675</v>
      </c>
      <c r="P144" s="54"/>
      <c r="Q144" s="54"/>
      <c r="R144" s="54"/>
      <c r="S144" s="54"/>
      <c r="T144" s="45"/>
      <c r="V144" s="43">
        <f>O144+M144-L144</f>
        <v>0</v>
      </c>
    </row>
    <row r="145" spans="1:20" ht="21" customHeight="1">
      <c r="A145" s="82">
        <v>1</v>
      </c>
      <c r="B145" s="82" t="s">
        <v>338</v>
      </c>
      <c r="C145" s="67">
        <f>C146</f>
        <v>1.433</v>
      </c>
      <c r="D145" s="67"/>
      <c r="E145" s="68">
        <f>E146</f>
        <v>1</v>
      </c>
      <c r="F145" s="67">
        <f>F146</f>
        <v>1.433</v>
      </c>
      <c r="G145" s="67"/>
      <c r="H145" s="67">
        <f>H146</f>
        <v>18098.79</v>
      </c>
      <c r="I145" s="67"/>
      <c r="J145" s="67"/>
      <c r="K145" s="67"/>
      <c r="L145" s="67">
        <f>L146</f>
        <v>17.196</v>
      </c>
      <c r="M145" s="67">
        <f>M146</f>
        <v>17.196</v>
      </c>
      <c r="N145" s="67"/>
      <c r="O145" s="67">
        <f>O146</f>
        <v>0</v>
      </c>
      <c r="P145" s="54"/>
      <c r="Q145" s="54"/>
      <c r="R145" s="54"/>
      <c r="S145" s="54"/>
      <c r="T145" s="45"/>
    </row>
    <row r="146" spans="1:21" ht="21" customHeight="1">
      <c r="A146" s="69">
        <v>-1</v>
      </c>
      <c r="B146" s="70" t="s">
        <v>129</v>
      </c>
      <c r="C146" s="73">
        <v>1.433</v>
      </c>
      <c r="D146" s="73">
        <v>10</v>
      </c>
      <c r="E146" s="74">
        <v>1</v>
      </c>
      <c r="F146" s="71">
        <f>C146</f>
        <v>1.433</v>
      </c>
      <c r="G146" s="71"/>
      <c r="H146" s="73">
        <v>18098.79</v>
      </c>
      <c r="I146" s="71"/>
      <c r="J146" s="71"/>
      <c r="K146" s="71"/>
      <c r="L146" s="71">
        <f>M146+O146</f>
        <v>17.196</v>
      </c>
      <c r="M146" s="71">
        <v>17.196</v>
      </c>
      <c r="N146" s="71"/>
      <c r="O146" s="71"/>
      <c r="P146" s="53"/>
      <c r="Q146" s="53"/>
      <c r="R146" s="53"/>
      <c r="S146" s="53"/>
      <c r="T146" s="45"/>
      <c r="U146" s="43">
        <f>F146-C146</f>
        <v>0</v>
      </c>
    </row>
    <row r="147" spans="1:20" ht="21" customHeight="1">
      <c r="A147" s="82">
        <v>2</v>
      </c>
      <c r="B147" s="82" t="s">
        <v>349</v>
      </c>
      <c r="C147" s="83">
        <f>SUM(C148:C160)</f>
        <v>31.117049999999995</v>
      </c>
      <c r="D147" s="83"/>
      <c r="E147" s="84">
        <f>SUM(E148:E160)</f>
        <v>23</v>
      </c>
      <c r="F147" s="83">
        <f>SUM(F148:F160)</f>
        <v>31.117049999999995</v>
      </c>
      <c r="G147" s="83"/>
      <c r="H147" s="83">
        <f>SUM(H148:H160)</f>
        <v>167400.952</v>
      </c>
      <c r="I147" s="83"/>
      <c r="J147" s="83"/>
      <c r="K147" s="83"/>
      <c r="L147" s="83">
        <f>SUM(L148:L160)</f>
        <v>160.70532575757576</v>
      </c>
      <c r="M147" s="83">
        <f>SUM(M148:M160)</f>
        <v>94.03032575757577</v>
      </c>
      <c r="N147" s="83"/>
      <c r="O147" s="83">
        <f>SUM(O148:O160)</f>
        <v>66.675</v>
      </c>
      <c r="P147" s="58"/>
      <c r="Q147" s="58"/>
      <c r="R147" s="58"/>
      <c r="S147" s="58"/>
      <c r="T147" s="45"/>
    </row>
    <row r="148" spans="1:21" ht="21" customHeight="1">
      <c r="A148" s="69">
        <v>-1</v>
      </c>
      <c r="B148" s="70" t="s">
        <v>130</v>
      </c>
      <c r="C148" s="73">
        <v>2.428</v>
      </c>
      <c r="D148" s="73">
        <v>5</v>
      </c>
      <c r="E148" s="74">
        <v>2</v>
      </c>
      <c r="F148" s="71">
        <f aca="true" t="shared" si="28" ref="F148:F160">C148</f>
        <v>2.428</v>
      </c>
      <c r="G148" s="71"/>
      <c r="H148" s="71">
        <v>15275.462</v>
      </c>
      <c r="I148" s="71"/>
      <c r="J148" s="71"/>
      <c r="K148" s="71"/>
      <c r="L148" s="71">
        <f aca="true" t="shared" si="29" ref="L148:L160">M148+O148</f>
        <v>12.14</v>
      </c>
      <c r="M148" s="71">
        <v>12.14</v>
      </c>
      <c r="N148" s="71"/>
      <c r="O148" s="71"/>
      <c r="P148" s="53"/>
      <c r="Q148" s="53"/>
      <c r="R148" s="53"/>
      <c r="S148" s="53"/>
      <c r="T148" s="45"/>
      <c r="U148" s="43">
        <f aca="true" t="shared" si="30" ref="U148:U154">F148-C148</f>
        <v>0</v>
      </c>
    </row>
    <row r="149" spans="1:21" ht="21" customHeight="1">
      <c r="A149" s="69">
        <v>-2</v>
      </c>
      <c r="B149" s="70" t="s">
        <v>129</v>
      </c>
      <c r="C149" s="73">
        <v>2.41</v>
      </c>
      <c r="D149" s="73">
        <v>5</v>
      </c>
      <c r="E149" s="74">
        <v>2</v>
      </c>
      <c r="F149" s="71">
        <f t="shared" si="28"/>
        <v>2.41</v>
      </c>
      <c r="G149" s="71"/>
      <c r="H149" s="71">
        <v>15665</v>
      </c>
      <c r="I149" s="71"/>
      <c r="J149" s="71"/>
      <c r="K149" s="71"/>
      <c r="L149" s="71">
        <f t="shared" si="29"/>
        <v>12.05</v>
      </c>
      <c r="M149" s="71">
        <v>12.05</v>
      </c>
      <c r="N149" s="71"/>
      <c r="O149" s="71"/>
      <c r="P149" s="53"/>
      <c r="Q149" s="53"/>
      <c r="R149" s="53"/>
      <c r="S149" s="53"/>
      <c r="T149" s="45"/>
      <c r="U149" s="43">
        <f t="shared" si="30"/>
        <v>0</v>
      </c>
    </row>
    <row r="150" spans="1:21" ht="21" customHeight="1">
      <c r="A150" s="69">
        <v>-3</v>
      </c>
      <c r="B150" s="70" t="s">
        <v>131</v>
      </c>
      <c r="C150" s="73">
        <v>2.1</v>
      </c>
      <c r="D150" s="73">
        <v>7</v>
      </c>
      <c r="E150" s="74">
        <v>2</v>
      </c>
      <c r="F150" s="71">
        <f t="shared" si="28"/>
        <v>2.1</v>
      </c>
      <c r="G150" s="71"/>
      <c r="H150" s="71">
        <v>18556.65</v>
      </c>
      <c r="I150" s="71"/>
      <c r="J150" s="71"/>
      <c r="K150" s="71"/>
      <c r="L150" s="71">
        <f t="shared" si="29"/>
        <v>15.620075757575757</v>
      </c>
      <c r="M150" s="71">
        <v>15.620075757575757</v>
      </c>
      <c r="N150" s="71"/>
      <c r="O150" s="71"/>
      <c r="P150" s="53"/>
      <c r="Q150" s="53"/>
      <c r="R150" s="53"/>
      <c r="S150" s="53"/>
      <c r="T150" s="45"/>
      <c r="U150" s="43">
        <f t="shared" si="30"/>
        <v>0</v>
      </c>
    </row>
    <row r="151" spans="1:21" ht="21" customHeight="1">
      <c r="A151" s="69">
        <v>-4</v>
      </c>
      <c r="B151" s="70" t="s">
        <v>132</v>
      </c>
      <c r="C151" s="73">
        <v>2.94</v>
      </c>
      <c r="D151" s="73">
        <v>5</v>
      </c>
      <c r="E151" s="74">
        <v>2</v>
      </c>
      <c r="F151" s="71">
        <f t="shared" si="28"/>
        <v>2.94</v>
      </c>
      <c r="G151" s="71"/>
      <c r="H151" s="71">
        <v>20832</v>
      </c>
      <c r="I151" s="71"/>
      <c r="J151" s="71"/>
      <c r="K151" s="71"/>
      <c r="L151" s="71">
        <f t="shared" si="29"/>
        <v>14.7</v>
      </c>
      <c r="M151" s="71">
        <f>F151*5</f>
        <v>14.7</v>
      </c>
      <c r="N151" s="71"/>
      <c r="O151" s="71"/>
      <c r="P151" s="53"/>
      <c r="Q151" s="53"/>
      <c r="R151" s="53"/>
      <c r="S151" s="53"/>
      <c r="T151" s="45"/>
      <c r="U151" s="43">
        <f t="shared" si="30"/>
        <v>0</v>
      </c>
    </row>
    <row r="152" spans="1:21" ht="21" customHeight="1">
      <c r="A152" s="69">
        <v>-5</v>
      </c>
      <c r="B152" s="70" t="s">
        <v>133</v>
      </c>
      <c r="C152" s="73">
        <v>4.4110499999999995</v>
      </c>
      <c r="D152" s="73">
        <v>5</v>
      </c>
      <c r="E152" s="74">
        <v>3</v>
      </c>
      <c r="F152" s="71">
        <f t="shared" si="28"/>
        <v>4.4110499999999995</v>
      </c>
      <c r="G152" s="71"/>
      <c r="H152" s="71">
        <v>21538.527</v>
      </c>
      <c r="I152" s="71"/>
      <c r="J152" s="71"/>
      <c r="K152" s="71"/>
      <c r="L152" s="71">
        <f t="shared" si="29"/>
        <v>22.055249999999997</v>
      </c>
      <c r="M152" s="71">
        <v>22.055249999999997</v>
      </c>
      <c r="N152" s="71"/>
      <c r="O152" s="71"/>
      <c r="P152" s="53"/>
      <c r="Q152" s="53"/>
      <c r="R152" s="53"/>
      <c r="S152" s="53"/>
      <c r="T152" s="45"/>
      <c r="U152" s="43">
        <f t="shared" si="30"/>
        <v>0</v>
      </c>
    </row>
    <row r="153" spans="1:21" ht="21" customHeight="1">
      <c r="A153" s="69">
        <v>-6</v>
      </c>
      <c r="B153" s="70" t="s">
        <v>134</v>
      </c>
      <c r="C153" s="73">
        <v>2.183</v>
      </c>
      <c r="D153" s="73">
        <v>5</v>
      </c>
      <c r="E153" s="74">
        <v>2</v>
      </c>
      <c r="F153" s="71">
        <f t="shared" si="28"/>
        <v>2.183</v>
      </c>
      <c r="G153" s="71"/>
      <c r="H153" s="71">
        <v>12292.473</v>
      </c>
      <c r="I153" s="71"/>
      <c r="J153" s="71"/>
      <c r="K153" s="71"/>
      <c r="L153" s="71">
        <f t="shared" si="29"/>
        <v>10.915</v>
      </c>
      <c r="M153" s="71">
        <v>10.915</v>
      </c>
      <c r="N153" s="71"/>
      <c r="O153" s="71"/>
      <c r="P153" s="53"/>
      <c r="Q153" s="53"/>
      <c r="R153" s="53"/>
      <c r="S153" s="53"/>
      <c r="T153" s="45"/>
      <c r="U153" s="43">
        <f t="shared" si="30"/>
        <v>0</v>
      </c>
    </row>
    <row r="154" spans="1:21" ht="21" customHeight="1">
      <c r="A154" s="69">
        <v>-7</v>
      </c>
      <c r="B154" s="70" t="s">
        <v>135</v>
      </c>
      <c r="C154" s="73">
        <v>1.31</v>
      </c>
      <c r="D154" s="73">
        <v>5</v>
      </c>
      <c r="E154" s="74">
        <v>1</v>
      </c>
      <c r="F154" s="71">
        <f t="shared" si="28"/>
        <v>1.31</v>
      </c>
      <c r="G154" s="71"/>
      <c r="H154" s="71">
        <v>6240.84</v>
      </c>
      <c r="I154" s="71"/>
      <c r="J154" s="71"/>
      <c r="K154" s="71"/>
      <c r="L154" s="71">
        <f t="shared" si="29"/>
        <v>6.55</v>
      </c>
      <c r="M154" s="71">
        <v>6.55</v>
      </c>
      <c r="N154" s="71"/>
      <c r="O154" s="71"/>
      <c r="P154" s="53"/>
      <c r="Q154" s="53"/>
      <c r="R154" s="53"/>
      <c r="S154" s="53"/>
      <c r="T154" s="45"/>
      <c r="U154" s="43">
        <f t="shared" si="30"/>
        <v>0</v>
      </c>
    </row>
    <row r="155" spans="1:20" ht="21" customHeight="1">
      <c r="A155" s="69">
        <v>-8</v>
      </c>
      <c r="B155" s="70" t="s">
        <v>136</v>
      </c>
      <c r="C155" s="73">
        <v>1.68</v>
      </c>
      <c r="D155" s="73">
        <v>6</v>
      </c>
      <c r="E155" s="74">
        <v>1</v>
      </c>
      <c r="F155" s="71">
        <f t="shared" si="28"/>
        <v>1.68</v>
      </c>
      <c r="G155" s="71"/>
      <c r="H155" s="71">
        <v>10000</v>
      </c>
      <c r="I155" s="71"/>
      <c r="J155" s="71"/>
      <c r="K155" s="71"/>
      <c r="L155" s="71">
        <f t="shared" si="29"/>
        <v>8.4</v>
      </c>
      <c r="M155" s="71"/>
      <c r="N155" s="71"/>
      <c r="O155" s="71">
        <f aca="true" t="shared" si="31" ref="O155:O160">F155*5</f>
        <v>8.4</v>
      </c>
      <c r="P155" s="53"/>
      <c r="Q155" s="53"/>
      <c r="R155" s="53"/>
      <c r="S155" s="53"/>
      <c r="T155" s="45"/>
    </row>
    <row r="156" spans="1:20" ht="21" customHeight="1">
      <c r="A156" s="69">
        <v>-9</v>
      </c>
      <c r="B156" s="70" t="s">
        <v>137</v>
      </c>
      <c r="C156" s="73">
        <v>3.15</v>
      </c>
      <c r="D156" s="73">
        <v>6</v>
      </c>
      <c r="E156" s="74">
        <v>2</v>
      </c>
      <c r="F156" s="71">
        <f t="shared" si="28"/>
        <v>3.15</v>
      </c>
      <c r="G156" s="71"/>
      <c r="H156" s="71">
        <v>18000</v>
      </c>
      <c r="I156" s="71"/>
      <c r="J156" s="71"/>
      <c r="K156" s="71"/>
      <c r="L156" s="71">
        <f t="shared" si="29"/>
        <v>15.75</v>
      </c>
      <c r="M156" s="71"/>
      <c r="N156" s="71"/>
      <c r="O156" s="71">
        <f t="shared" si="31"/>
        <v>15.75</v>
      </c>
      <c r="P156" s="53"/>
      <c r="Q156" s="53"/>
      <c r="R156" s="53"/>
      <c r="S156" s="53"/>
      <c r="T156" s="45"/>
    </row>
    <row r="157" spans="1:20" ht="21" customHeight="1">
      <c r="A157" s="69">
        <v>-10</v>
      </c>
      <c r="B157" s="70" t="s">
        <v>138</v>
      </c>
      <c r="C157" s="73">
        <v>2.52</v>
      </c>
      <c r="D157" s="73">
        <v>5</v>
      </c>
      <c r="E157" s="74">
        <v>1</v>
      </c>
      <c r="F157" s="71">
        <f t="shared" si="28"/>
        <v>2.52</v>
      </c>
      <c r="G157" s="71"/>
      <c r="H157" s="71">
        <v>9600</v>
      </c>
      <c r="I157" s="71"/>
      <c r="J157" s="71"/>
      <c r="K157" s="71"/>
      <c r="L157" s="71">
        <f t="shared" si="29"/>
        <v>12.6</v>
      </c>
      <c r="M157" s="71"/>
      <c r="N157" s="71"/>
      <c r="O157" s="71">
        <f t="shared" si="31"/>
        <v>12.6</v>
      </c>
      <c r="P157" s="53"/>
      <c r="Q157" s="53"/>
      <c r="R157" s="53"/>
      <c r="S157" s="53"/>
      <c r="T157" s="45"/>
    </row>
    <row r="158" spans="1:20" ht="21" customHeight="1">
      <c r="A158" s="69">
        <v>-11</v>
      </c>
      <c r="B158" s="70" t="s">
        <v>139</v>
      </c>
      <c r="C158" s="73">
        <v>2.415</v>
      </c>
      <c r="D158" s="73">
        <v>5</v>
      </c>
      <c r="E158" s="74">
        <v>2</v>
      </c>
      <c r="F158" s="71">
        <f t="shared" si="28"/>
        <v>2.415</v>
      </c>
      <c r="G158" s="71"/>
      <c r="H158" s="71">
        <v>6900</v>
      </c>
      <c r="I158" s="71"/>
      <c r="J158" s="71"/>
      <c r="K158" s="71"/>
      <c r="L158" s="71">
        <f t="shared" si="29"/>
        <v>12.075</v>
      </c>
      <c r="M158" s="71"/>
      <c r="N158" s="71"/>
      <c r="O158" s="71">
        <f t="shared" si="31"/>
        <v>12.075</v>
      </c>
      <c r="P158" s="53"/>
      <c r="Q158" s="53"/>
      <c r="R158" s="53"/>
      <c r="S158" s="53"/>
      <c r="T158" s="45"/>
    </row>
    <row r="159" spans="1:20" ht="21" customHeight="1">
      <c r="A159" s="69">
        <v>-12</v>
      </c>
      <c r="B159" s="70" t="s">
        <v>140</v>
      </c>
      <c r="C159" s="73">
        <v>1.155</v>
      </c>
      <c r="D159" s="73">
        <v>5</v>
      </c>
      <c r="E159" s="74">
        <v>1</v>
      </c>
      <c r="F159" s="71">
        <f t="shared" si="28"/>
        <v>1.155</v>
      </c>
      <c r="G159" s="71"/>
      <c r="H159" s="71">
        <v>3300</v>
      </c>
      <c r="I159" s="71"/>
      <c r="J159" s="71"/>
      <c r="K159" s="71"/>
      <c r="L159" s="71">
        <f t="shared" si="29"/>
        <v>5.775</v>
      </c>
      <c r="M159" s="71"/>
      <c r="N159" s="71"/>
      <c r="O159" s="71">
        <f t="shared" si="31"/>
        <v>5.775</v>
      </c>
      <c r="P159" s="53"/>
      <c r="Q159" s="53"/>
      <c r="R159" s="53"/>
      <c r="S159" s="53"/>
      <c r="T159" s="45"/>
    </row>
    <row r="160" spans="1:20" ht="21" customHeight="1">
      <c r="A160" s="69">
        <v>-13</v>
      </c>
      <c r="B160" s="70" t="s">
        <v>141</v>
      </c>
      <c r="C160" s="73">
        <v>2.415</v>
      </c>
      <c r="D160" s="73">
        <v>5</v>
      </c>
      <c r="E160" s="74">
        <v>2</v>
      </c>
      <c r="F160" s="71">
        <f t="shared" si="28"/>
        <v>2.415</v>
      </c>
      <c r="G160" s="71"/>
      <c r="H160" s="71">
        <v>9200</v>
      </c>
      <c r="I160" s="71"/>
      <c r="J160" s="71"/>
      <c r="K160" s="71"/>
      <c r="L160" s="71">
        <f t="shared" si="29"/>
        <v>12.075</v>
      </c>
      <c r="M160" s="71"/>
      <c r="N160" s="71"/>
      <c r="O160" s="71">
        <f t="shared" si="31"/>
        <v>12.075</v>
      </c>
      <c r="P160" s="53"/>
      <c r="Q160" s="53"/>
      <c r="R160" s="53"/>
      <c r="S160" s="53"/>
      <c r="T160" s="45"/>
    </row>
    <row r="161" spans="1:22" ht="21" customHeight="1">
      <c r="A161" s="66" t="s">
        <v>383</v>
      </c>
      <c r="B161" s="66" t="s">
        <v>384</v>
      </c>
      <c r="C161" s="67">
        <f>C162+C165</f>
        <v>85.921</v>
      </c>
      <c r="D161" s="67"/>
      <c r="E161" s="68">
        <f aca="true" t="shared" si="32" ref="E161:O161">E162+E165</f>
        <v>59</v>
      </c>
      <c r="F161" s="67">
        <f t="shared" si="32"/>
        <v>85.921</v>
      </c>
      <c r="G161" s="67"/>
      <c r="H161" s="67">
        <f t="shared" si="32"/>
        <v>706321.8</v>
      </c>
      <c r="I161" s="67"/>
      <c r="J161" s="67"/>
      <c r="K161" s="67"/>
      <c r="L161" s="67">
        <f t="shared" si="32"/>
        <v>636.520485768538</v>
      </c>
      <c r="M161" s="67">
        <f t="shared" si="32"/>
        <v>550.2629857685381</v>
      </c>
      <c r="N161" s="67"/>
      <c r="O161" s="67">
        <f t="shared" si="32"/>
        <v>86.2575</v>
      </c>
      <c r="P161" s="54"/>
      <c r="Q161" s="54"/>
      <c r="R161" s="54"/>
      <c r="S161" s="54"/>
      <c r="T161" s="45"/>
      <c r="V161" s="43">
        <f>O161+M161-L161</f>
        <v>0</v>
      </c>
    </row>
    <row r="162" spans="1:20" ht="21" customHeight="1">
      <c r="A162" s="66">
        <v>1</v>
      </c>
      <c r="B162" s="66" t="s">
        <v>385</v>
      </c>
      <c r="C162" s="67">
        <f>SUM(C163:C164)</f>
        <v>9.27</v>
      </c>
      <c r="D162" s="67"/>
      <c r="E162" s="68">
        <f aca="true" t="shared" si="33" ref="E162:O162">SUM(E163:E164)</f>
        <v>3</v>
      </c>
      <c r="F162" s="67">
        <f t="shared" si="33"/>
        <v>9.27</v>
      </c>
      <c r="G162" s="67"/>
      <c r="H162" s="67">
        <f t="shared" si="33"/>
        <v>187271.5</v>
      </c>
      <c r="I162" s="67"/>
      <c r="J162" s="67"/>
      <c r="K162" s="67"/>
      <c r="L162" s="67">
        <f t="shared" si="33"/>
        <v>162.97674418604655</v>
      </c>
      <c r="M162" s="67">
        <f t="shared" si="33"/>
        <v>162.97674418604655</v>
      </c>
      <c r="N162" s="67"/>
      <c r="O162" s="67">
        <f t="shared" si="33"/>
        <v>0</v>
      </c>
      <c r="P162" s="54"/>
      <c r="Q162" s="54"/>
      <c r="R162" s="54"/>
      <c r="S162" s="54"/>
      <c r="T162" s="45"/>
    </row>
    <row r="163" spans="1:21" ht="21" customHeight="1">
      <c r="A163" s="69">
        <v>-1</v>
      </c>
      <c r="B163" s="70" t="s">
        <v>143</v>
      </c>
      <c r="C163" s="73">
        <v>0.45</v>
      </c>
      <c r="D163" s="78">
        <v>11</v>
      </c>
      <c r="E163" s="74">
        <v>0</v>
      </c>
      <c r="F163" s="71">
        <f>C163</f>
        <v>0.45</v>
      </c>
      <c r="G163" s="71"/>
      <c r="H163" s="71">
        <v>6583.5</v>
      </c>
      <c r="I163" s="71"/>
      <c r="J163" s="71"/>
      <c r="K163" s="71"/>
      <c r="L163" s="71">
        <f>M163+O163</f>
        <v>5.4</v>
      </c>
      <c r="M163" s="71">
        <v>5.4</v>
      </c>
      <c r="N163" s="71"/>
      <c r="O163" s="71"/>
      <c r="P163" s="53"/>
      <c r="Q163" s="53"/>
      <c r="R163" s="53"/>
      <c r="S163" s="53"/>
      <c r="T163" s="45"/>
      <c r="U163" s="43">
        <f>F163-C163</f>
        <v>0</v>
      </c>
    </row>
    <row r="164" spans="1:21" ht="23.25" customHeight="1">
      <c r="A164" s="69">
        <v>-2</v>
      </c>
      <c r="B164" s="70" t="s">
        <v>144</v>
      </c>
      <c r="C164" s="73">
        <v>8.82</v>
      </c>
      <c r="D164" s="73" t="s">
        <v>386</v>
      </c>
      <c r="E164" s="74">
        <v>3</v>
      </c>
      <c r="F164" s="71">
        <f>C164</f>
        <v>8.82</v>
      </c>
      <c r="G164" s="71"/>
      <c r="H164" s="71">
        <v>180688</v>
      </c>
      <c r="I164" s="71"/>
      <c r="J164" s="71"/>
      <c r="K164" s="71"/>
      <c r="L164" s="71">
        <f>M164+O164</f>
        <v>157.57674418604654</v>
      </c>
      <c r="M164" s="71">
        <v>157.57674418604654</v>
      </c>
      <c r="N164" s="71"/>
      <c r="O164" s="71"/>
      <c r="P164" s="53"/>
      <c r="Q164" s="53"/>
      <c r="R164" s="53"/>
      <c r="S164" s="53"/>
      <c r="T164" s="45"/>
      <c r="U164" s="43">
        <f>F164-C164</f>
        <v>0</v>
      </c>
    </row>
    <row r="165" spans="1:20" ht="21" customHeight="1">
      <c r="A165" s="66">
        <v>2</v>
      </c>
      <c r="B165" s="66" t="s">
        <v>387</v>
      </c>
      <c r="C165" s="83">
        <f>SUM(C166:C188)</f>
        <v>76.65100000000001</v>
      </c>
      <c r="D165" s="83"/>
      <c r="E165" s="84">
        <f>SUM(E166:E188)</f>
        <v>56</v>
      </c>
      <c r="F165" s="83">
        <f>SUM(F166:F188)</f>
        <v>76.65100000000001</v>
      </c>
      <c r="G165" s="83"/>
      <c r="H165" s="83">
        <f>SUM(H166:H188)</f>
        <v>519050.3</v>
      </c>
      <c r="I165" s="83"/>
      <c r="J165" s="83"/>
      <c r="K165" s="83"/>
      <c r="L165" s="83">
        <f>SUM(L166:L188)</f>
        <v>473.5437415824915</v>
      </c>
      <c r="M165" s="83">
        <f>SUM(M166:M188)</f>
        <v>387.2862415824915</v>
      </c>
      <c r="N165" s="83"/>
      <c r="O165" s="83">
        <f>SUM(O166:O188)</f>
        <v>86.2575</v>
      </c>
      <c r="P165" s="54"/>
      <c r="Q165" s="54"/>
      <c r="R165" s="54"/>
      <c r="S165" s="54"/>
      <c r="T165" s="45"/>
    </row>
    <row r="166" spans="1:21" ht="21" customHeight="1">
      <c r="A166" s="69">
        <v>-1</v>
      </c>
      <c r="B166" s="70" t="s">
        <v>145</v>
      </c>
      <c r="C166" s="73">
        <v>6.8775</v>
      </c>
      <c r="D166" s="77">
        <v>5</v>
      </c>
      <c r="E166" s="72">
        <v>5</v>
      </c>
      <c r="F166" s="71">
        <f aca="true" t="shared" si="34" ref="F166:F188">C166</f>
        <v>6.8775</v>
      </c>
      <c r="G166" s="67"/>
      <c r="H166" s="71">
        <v>38841.5</v>
      </c>
      <c r="I166" s="67"/>
      <c r="J166" s="67"/>
      <c r="K166" s="67"/>
      <c r="L166" s="71">
        <f aca="true" t="shared" si="35" ref="L166:L188">M166+O166</f>
        <v>34.3875</v>
      </c>
      <c r="M166" s="71">
        <v>34.3875</v>
      </c>
      <c r="N166" s="71"/>
      <c r="O166" s="71"/>
      <c r="P166" s="54"/>
      <c r="Q166" s="54"/>
      <c r="R166" s="54"/>
      <c r="S166" s="54"/>
      <c r="T166" s="45"/>
      <c r="U166" s="43">
        <f aca="true" t="shared" si="36" ref="U166:U182">F166-C166</f>
        <v>0</v>
      </c>
    </row>
    <row r="167" spans="1:21" ht="21" customHeight="1">
      <c r="A167" s="69">
        <v>-2</v>
      </c>
      <c r="B167" s="70" t="s">
        <v>146</v>
      </c>
      <c r="C167" s="73">
        <v>3.9375</v>
      </c>
      <c r="D167" s="77">
        <v>7</v>
      </c>
      <c r="E167" s="72">
        <v>3</v>
      </c>
      <c r="F167" s="71">
        <f t="shared" si="34"/>
        <v>3.9375</v>
      </c>
      <c r="G167" s="67"/>
      <c r="H167" s="71">
        <v>34162.5</v>
      </c>
      <c r="I167" s="67"/>
      <c r="J167" s="67"/>
      <c r="K167" s="67"/>
      <c r="L167" s="71">
        <f t="shared" si="35"/>
        <v>30.194128787878785</v>
      </c>
      <c r="M167" s="71">
        <v>30.194128787878785</v>
      </c>
      <c r="N167" s="71"/>
      <c r="O167" s="71"/>
      <c r="P167" s="54"/>
      <c r="Q167" s="54"/>
      <c r="R167" s="54"/>
      <c r="S167" s="54"/>
      <c r="T167" s="45"/>
      <c r="U167" s="43">
        <f t="shared" si="36"/>
        <v>0</v>
      </c>
    </row>
    <row r="168" spans="1:21" ht="21" customHeight="1">
      <c r="A168" s="69">
        <v>-3</v>
      </c>
      <c r="B168" s="70" t="s">
        <v>147</v>
      </c>
      <c r="C168" s="73">
        <v>1.3</v>
      </c>
      <c r="D168" s="77">
        <v>8.5</v>
      </c>
      <c r="E168" s="72">
        <v>1</v>
      </c>
      <c r="F168" s="71">
        <f t="shared" si="34"/>
        <v>1.3</v>
      </c>
      <c r="G168" s="67"/>
      <c r="H168" s="71">
        <v>13962</v>
      </c>
      <c r="I168" s="67"/>
      <c r="J168" s="67"/>
      <c r="K168" s="67"/>
      <c r="L168" s="71">
        <f t="shared" si="35"/>
        <v>11.752525252525253</v>
      </c>
      <c r="M168" s="71">
        <v>11.752525252525253</v>
      </c>
      <c r="N168" s="71"/>
      <c r="O168" s="71"/>
      <c r="P168" s="54"/>
      <c r="Q168" s="54"/>
      <c r="R168" s="54"/>
      <c r="S168" s="54"/>
      <c r="T168" s="45"/>
      <c r="U168" s="43">
        <f t="shared" si="36"/>
        <v>0</v>
      </c>
    </row>
    <row r="169" spans="1:21" ht="21" customHeight="1">
      <c r="A169" s="69">
        <v>-4</v>
      </c>
      <c r="B169" s="70" t="s">
        <v>148</v>
      </c>
      <c r="C169" s="73">
        <v>2.3</v>
      </c>
      <c r="D169" s="77">
        <v>5</v>
      </c>
      <c r="E169" s="72">
        <v>2</v>
      </c>
      <c r="F169" s="71">
        <f t="shared" si="34"/>
        <v>2.3</v>
      </c>
      <c r="G169" s="67"/>
      <c r="H169" s="71">
        <v>11109</v>
      </c>
      <c r="I169" s="67"/>
      <c r="J169" s="67"/>
      <c r="K169" s="67"/>
      <c r="L169" s="71">
        <f t="shared" si="35"/>
        <v>11.5</v>
      </c>
      <c r="M169" s="71">
        <v>11.5</v>
      </c>
      <c r="N169" s="71"/>
      <c r="O169" s="71"/>
      <c r="P169" s="54"/>
      <c r="Q169" s="54"/>
      <c r="R169" s="54"/>
      <c r="S169" s="54"/>
      <c r="T169" s="45"/>
      <c r="U169" s="43">
        <f t="shared" si="36"/>
        <v>0</v>
      </c>
    </row>
    <row r="170" spans="1:21" ht="21" customHeight="1">
      <c r="A170" s="69">
        <v>-5</v>
      </c>
      <c r="B170" s="70" t="s">
        <v>45</v>
      </c>
      <c r="C170" s="73">
        <v>2.1</v>
      </c>
      <c r="D170" s="77">
        <v>5</v>
      </c>
      <c r="E170" s="72">
        <v>2</v>
      </c>
      <c r="F170" s="71">
        <f t="shared" si="34"/>
        <v>2.1</v>
      </c>
      <c r="G170" s="67"/>
      <c r="H170" s="71">
        <v>10374</v>
      </c>
      <c r="I170" s="67"/>
      <c r="J170" s="67"/>
      <c r="K170" s="67"/>
      <c r="L170" s="71">
        <f t="shared" si="35"/>
        <v>10.5</v>
      </c>
      <c r="M170" s="71">
        <v>10.5</v>
      </c>
      <c r="N170" s="71"/>
      <c r="O170" s="71"/>
      <c r="P170" s="54"/>
      <c r="Q170" s="54"/>
      <c r="R170" s="54"/>
      <c r="S170" s="54"/>
      <c r="T170" s="45"/>
      <c r="U170" s="43">
        <f t="shared" si="36"/>
        <v>0</v>
      </c>
    </row>
    <row r="171" spans="1:21" ht="21" customHeight="1">
      <c r="A171" s="69">
        <v>-6</v>
      </c>
      <c r="B171" s="70" t="s">
        <v>149</v>
      </c>
      <c r="C171" s="73">
        <v>2.2</v>
      </c>
      <c r="D171" s="77">
        <v>7.5</v>
      </c>
      <c r="E171" s="72">
        <v>2</v>
      </c>
      <c r="F171" s="71">
        <f t="shared" si="34"/>
        <v>2.2</v>
      </c>
      <c r="G171" s="67"/>
      <c r="H171" s="71">
        <v>21703</v>
      </c>
      <c r="I171" s="67"/>
      <c r="J171" s="67"/>
      <c r="K171" s="67"/>
      <c r="L171" s="71">
        <f t="shared" si="35"/>
        <v>18.26851851851852</v>
      </c>
      <c r="M171" s="71">
        <v>18.26851851851852</v>
      </c>
      <c r="N171" s="71"/>
      <c r="O171" s="71"/>
      <c r="P171" s="54"/>
      <c r="Q171" s="54"/>
      <c r="R171" s="54"/>
      <c r="S171" s="54"/>
      <c r="T171" s="45"/>
      <c r="U171" s="43">
        <f t="shared" si="36"/>
        <v>0</v>
      </c>
    </row>
    <row r="172" spans="1:21" ht="21" customHeight="1">
      <c r="A172" s="69">
        <v>-7</v>
      </c>
      <c r="B172" s="70" t="s">
        <v>150</v>
      </c>
      <c r="C172" s="73">
        <v>1.15</v>
      </c>
      <c r="D172" s="77">
        <v>6</v>
      </c>
      <c r="E172" s="72">
        <v>1</v>
      </c>
      <c r="F172" s="71">
        <f t="shared" si="34"/>
        <v>1.15</v>
      </c>
      <c r="G172" s="67"/>
      <c r="H172" s="71">
        <v>8050</v>
      </c>
      <c r="I172" s="67"/>
      <c r="J172" s="67"/>
      <c r="K172" s="67"/>
      <c r="L172" s="71">
        <f t="shared" si="35"/>
        <v>5.75</v>
      </c>
      <c r="M172" s="71">
        <v>5.75</v>
      </c>
      <c r="N172" s="71"/>
      <c r="O172" s="71"/>
      <c r="P172" s="54"/>
      <c r="Q172" s="54"/>
      <c r="R172" s="54"/>
      <c r="S172" s="54"/>
      <c r="T172" s="45"/>
      <c r="U172" s="43">
        <f t="shared" si="36"/>
        <v>0</v>
      </c>
    </row>
    <row r="173" spans="1:21" ht="21" customHeight="1">
      <c r="A173" s="69">
        <v>-8</v>
      </c>
      <c r="B173" s="70" t="s">
        <v>151</v>
      </c>
      <c r="C173" s="73">
        <v>3.8850000000000002</v>
      </c>
      <c r="D173" s="77">
        <v>5</v>
      </c>
      <c r="E173" s="72">
        <v>3</v>
      </c>
      <c r="F173" s="71">
        <f t="shared" si="34"/>
        <v>3.8850000000000002</v>
      </c>
      <c r="G173" s="67"/>
      <c r="H173" s="71">
        <v>23162</v>
      </c>
      <c r="I173" s="67"/>
      <c r="J173" s="67"/>
      <c r="K173" s="67"/>
      <c r="L173" s="71">
        <f t="shared" si="35"/>
        <v>19.425</v>
      </c>
      <c r="M173" s="71">
        <f>F173*5</f>
        <v>19.425</v>
      </c>
      <c r="N173" s="71"/>
      <c r="O173" s="71"/>
      <c r="P173" s="54"/>
      <c r="Q173" s="54"/>
      <c r="R173" s="54"/>
      <c r="S173" s="54"/>
      <c r="T173" s="45"/>
      <c r="U173" s="43">
        <f t="shared" si="36"/>
        <v>0</v>
      </c>
    </row>
    <row r="174" spans="1:21" ht="21" customHeight="1">
      <c r="A174" s="69">
        <v>-9</v>
      </c>
      <c r="B174" s="70" t="s">
        <v>152</v>
      </c>
      <c r="C174" s="73">
        <v>3.4125</v>
      </c>
      <c r="D174" s="71" t="s">
        <v>388</v>
      </c>
      <c r="E174" s="72">
        <v>2</v>
      </c>
      <c r="F174" s="71">
        <f t="shared" si="34"/>
        <v>3.4125</v>
      </c>
      <c r="G174" s="67"/>
      <c r="H174" s="71">
        <v>16110</v>
      </c>
      <c r="I174" s="67"/>
      <c r="J174" s="67"/>
      <c r="K174" s="67"/>
      <c r="L174" s="71">
        <f t="shared" si="35"/>
        <v>17.0625</v>
      </c>
      <c r="M174" s="71">
        <f>F174*5</f>
        <v>17.0625</v>
      </c>
      <c r="N174" s="71"/>
      <c r="O174" s="71"/>
      <c r="P174" s="54"/>
      <c r="Q174" s="54"/>
      <c r="R174" s="54"/>
      <c r="S174" s="54"/>
      <c r="T174" s="45"/>
      <c r="U174" s="43">
        <f t="shared" si="36"/>
        <v>0</v>
      </c>
    </row>
    <row r="175" spans="1:21" ht="21" customHeight="1">
      <c r="A175" s="69">
        <v>-10</v>
      </c>
      <c r="B175" s="70" t="s">
        <v>153</v>
      </c>
      <c r="C175" s="73">
        <v>4.095</v>
      </c>
      <c r="D175" s="77">
        <v>8</v>
      </c>
      <c r="E175" s="72">
        <v>3</v>
      </c>
      <c r="F175" s="71">
        <f t="shared" si="34"/>
        <v>4.095</v>
      </c>
      <c r="G175" s="67"/>
      <c r="H175" s="71">
        <v>39273</v>
      </c>
      <c r="I175" s="67"/>
      <c r="J175" s="67"/>
      <c r="K175" s="67"/>
      <c r="L175" s="71">
        <f t="shared" si="35"/>
        <v>34.71098484848484</v>
      </c>
      <c r="M175" s="71">
        <v>34.71098484848484</v>
      </c>
      <c r="N175" s="71"/>
      <c r="O175" s="71"/>
      <c r="P175" s="54"/>
      <c r="Q175" s="54"/>
      <c r="R175" s="54"/>
      <c r="S175" s="54"/>
      <c r="T175" s="45"/>
      <c r="U175" s="43">
        <f t="shared" si="36"/>
        <v>0</v>
      </c>
    </row>
    <row r="176" spans="1:21" ht="21" customHeight="1">
      <c r="A176" s="69">
        <v>-11</v>
      </c>
      <c r="B176" s="70" t="s">
        <v>154</v>
      </c>
      <c r="C176" s="73">
        <v>6.9825</v>
      </c>
      <c r="D176" s="77">
        <v>8</v>
      </c>
      <c r="E176" s="72">
        <v>4</v>
      </c>
      <c r="F176" s="71">
        <f t="shared" si="34"/>
        <v>6.9825</v>
      </c>
      <c r="G176" s="67"/>
      <c r="H176" s="71">
        <v>72751</v>
      </c>
      <c r="I176" s="67"/>
      <c r="J176" s="67"/>
      <c r="K176" s="67"/>
      <c r="L176" s="71">
        <f t="shared" si="35"/>
        <v>61.238215488215474</v>
      </c>
      <c r="M176" s="71">
        <v>61.238215488215474</v>
      </c>
      <c r="N176" s="71"/>
      <c r="O176" s="71"/>
      <c r="P176" s="54"/>
      <c r="Q176" s="54"/>
      <c r="R176" s="54"/>
      <c r="S176" s="54"/>
      <c r="T176" s="45"/>
      <c r="U176" s="43">
        <f t="shared" si="36"/>
        <v>0</v>
      </c>
    </row>
    <row r="177" spans="1:21" ht="21" customHeight="1">
      <c r="A177" s="69">
        <v>-12</v>
      </c>
      <c r="B177" s="70" t="s">
        <v>155</v>
      </c>
      <c r="C177" s="73">
        <v>10.4475</v>
      </c>
      <c r="D177" s="77">
        <v>6</v>
      </c>
      <c r="E177" s="72">
        <v>6</v>
      </c>
      <c r="F177" s="71">
        <f t="shared" si="34"/>
        <v>10.4475</v>
      </c>
      <c r="G177" s="67"/>
      <c r="H177" s="71">
        <v>89450.5</v>
      </c>
      <c r="I177" s="67"/>
      <c r="J177" s="67"/>
      <c r="K177" s="67"/>
      <c r="L177" s="71">
        <f t="shared" si="35"/>
        <v>75.29503367003366</v>
      </c>
      <c r="M177" s="71">
        <v>75.29503367003366</v>
      </c>
      <c r="N177" s="71"/>
      <c r="O177" s="71"/>
      <c r="P177" s="54"/>
      <c r="Q177" s="54"/>
      <c r="R177" s="54"/>
      <c r="S177" s="54"/>
      <c r="T177" s="45"/>
      <c r="U177" s="43">
        <f t="shared" si="36"/>
        <v>0</v>
      </c>
    </row>
    <row r="178" spans="1:21" ht="21" customHeight="1">
      <c r="A178" s="69">
        <v>-13</v>
      </c>
      <c r="B178" s="70" t="s">
        <v>156</v>
      </c>
      <c r="C178" s="73">
        <v>2.15</v>
      </c>
      <c r="D178" s="77">
        <v>5</v>
      </c>
      <c r="E178" s="72">
        <v>2</v>
      </c>
      <c r="F178" s="71">
        <f t="shared" si="34"/>
        <v>2.15</v>
      </c>
      <c r="G178" s="67"/>
      <c r="H178" s="71">
        <v>11287.5</v>
      </c>
      <c r="I178" s="67"/>
      <c r="J178" s="67"/>
      <c r="K178" s="67"/>
      <c r="L178" s="71">
        <f t="shared" si="35"/>
        <v>10.75</v>
      </c>
      <c r="M178" s="71">
        <v>10.75</v>
      </c>
      <c r="N178" s="71"/>
      <c r="O178" s="71"/>
      <c r="P178" s="54"/>
      <c r="Q178" s="54"/>
      <c r="R178" s="54"/>
      <c r="S178" s="54"/>
      <c r="T178" s="45"/>
      <c r="U178" s="43">
        <f t="shared" si="36"/>
        <v>0</v>
      </c>
    </row>
    <row r="179" spans="1:21" ht="21" customHeight="1">
      <c r="A179" s="69">
        <v>-14</v>
      </c>
      <c r="B179" s="70" t="s">
        <v>157</v>
      </c>
      <c r="C179" s="73">
        <v>3.717</v>
      </c>
      <c r="D179" s="77">
        <v>5</v>
      </c>
      <c r="E179" s="72">
        <v>3</v>
      </c>
      <c r="F179" s="71">
        <f t="shared" si="34"/>
        <v>3.717</v>
      </c>
      <c r="G179" s="67"/>
      <c r="H179" s="71">
        <v>16708.8</v>
      </c>
      <c r="I179" s="67"/>
      <c r="J179" s="67"/>
      <c r="K179" s="67"/>
      <c r="L179" s="71">
        <f t="shared" si="35"/>
        <v>18.585</v>
      </c>
      <c r="M179" s="71">
        <f>F179*5</f>
        <v>18.585</v>
      </c>
      <c r="N179" s="71"/>
      <c r="O179" s="71"/>
      <c r="P179" s="54"/>
      <c r="Q179" s="54"/>
      <c r="R179" s="54"/>
      <c r="S179" s="54"/>
      <c r="T179" s="45"/>
      <c r="U179" s="43">
        <f t="shared" si="36"/>
        <v>0</v>
      </c>
    </row>
    <row r="180" spans="1:21" ht="21" customHeight="1">
      <c r="A180" s="69">
        <v>-15</v>
      </c>
      <c r="B180" s="70" t="s">
        <v>389</v>
      </c>
      <c r="C180" s="73">
        <v>0.95</v>
      </c>
      <c r="D180" s="77">
        <v>7</v>
      </c>
      <c r="E180" s="72">
        <v>1</v>
      </c>
      <c r="F180" s="71">
        <f t="shared" si="34"/>
        <v>0.95</v>
      </c>
      <c r="G180" s="67"/>
      <c r="H180" s="71">
        <v>7942</v>
      </c>
      <c r="I180" s="67"/>
      <c r="J180" s="67"/>
      <c r="K180" s="67"/>
      <c r="L180" s="71">
        <f t="shared" si="35"/>
        <v>4.75</v>
      </c>
      <c r="M180" s="71">
        <f>C180*5</f>
        <v>4.75</v>
      </c>
      <c r="N180" s="71"/>
      <c r="O180" s="71"/>
      <c r="P180" s="54"/>
      <c r="Q180" s="54"/>
      <c r="R180" s="54"/>
      <c r="S180" s="54"/>
      <c r="T180" s="45"/>
      <c r="U180" s="43">
        <f t="shared" si="36"/>
        <v>0</v>
      </c>
    </row>
    <row r="181" spans="1:21" ht="21" customHeight="1">
      <c r="A181" s="69">
        <v>-16</v>
      </c>
      <c r="B181" s="70" t="s">
        <v>158</v>
      </c>
      <c r="C181" s="73">
        <v>3.045</v>
      </c>
      <c r="D181" s="77">
        <v>8.5</v>
      </c>
      <c r="E181" s="72">
        <v>3</v>
      </c>
      <c r="F181" s="71">
        <f t="shared" si="34"/>
        <v>3.045</v>
      </c>
      <c r="G181" s="67"/>
      <c r="H181" s="71">
        <v>37758</v>
      </c>
      <c r="I181" s="67"/>
      <c r="J181" s="67"/>
      <c r="K181" s="67"/>
      <c r="L181" s="71">
        <f t="shared" si="35"/>
        <v>15.225</v>
      </c>
      <c r="M181" s="71">
        <f>F181*5</f>
        <v>15.225</v>
      </c>
      <c r="N181" s="71"/>
      <c r="P181" s="54"/>
      <c r="Q181" s="54"/>
      <c r="R181" s="54"/>
      <c r="S181" s="54"/>
      <c r="T181" s="45"/>
      <c r="U181" s="43">
        <f t="shared" si="36"/>
        <v>0</v>
      </c>
    </row>
    <row r="182" spans="1:21" ht="21" customHeight="1">
      <c r="A182" s="69">
        <v>-17</v>
      </c>
      <c r="B182" s="70" t="s">
        <v>159</v>
      </c>
      <c r="C182" s="73">
        <v>0.85</v>
      </c>
      <c r="D182" s="77">
        <v>8</v>
      </c>
      <c r="E182" s="72">
        <v>0</v>
      </c>
      <c r="F182" s="71">
        <f t="shared" si="34"/>
        <v>0.85</v>
      </c>
      <c r="G182" s="67"/>
      <c r="H182" s="71">
        <v>9375.5</v>
      </c>
      <c r="I182" s="67"/>
      <c r="J182" s="67"/>
      <c r="K182" s="67"/>
      <c r="L182" s="71">
        <f t="shared" si="35"/>
        <v>7.8918350168350155</v>
      </c>
      <c r="M182" s="71">
        <v>7.8918350168350155</v>
      </c>
      <c r="N182" s="71"/>
      <c r="O182" s="71"/>
      <c r="P182" s="54"/>
      <c r="Q182" s="54"/>
      <c r="R182" s="54"/>
      <c r="S182" s="54"/>
      <c r="T182" s="45"/>
      <c r="U182" s="43">
        <f t="shared" si="36"/>
        <v>0</v>
      </c>
    </row>
    <row r="183" spans="1:20" ht="21" customHeight="1">
      <c r="A183" s="69">
        <v>-18</v>
      </c>
      <c r="B183" s="70" t="s">
        <v>390</v>
      </c>
      <c r="C183" s="73">
        <v>2.289</v>
      </c>
      <c r="D183" s="73" t="s">
        <v>391</v>
      </c>
      <c r="E183" s="74">
        <v>2</v>
      </c>
      <c r="F183" s="71">
        <f t="shared" si="34"/>
        <v>2.289</v>
      </c>
      <c r="G183" s="71"/>
      <c r="H183" s="73">
        <v>4500</v>
      </c>
      <c r="I183" s="73"/>
      <c r="J183" s="73"/>
      <c r="K183" s="73"/>
      <c r="L183" s="71">
        <f t="shared" si="35"/>
        <v>11.445</v>
      </c>
      <c r="M183" s="71"/>
      <c r="N183" s="71"/>
      <c r="O183" s="71">
        <f aca="true" t="shared" si="37" ref="O183:O188">F183*5</f>
        <v>11.445</v>
      </c>
      <c r="P183" s="53"/>
      <c r="Q183" s="53"/>
      <c r="R183" s="53"/>
      <c r="S183" s="53"/>
      <c r="T183" s="45"/>
    </row>
    <row r="184" spans="1:20" ht="21" customHeight="1">
      <c r="A184" s="69">
        <v>-19</v>
      </c>
      <c r="B184" s="70" t="s">
        <v>139</v>
      </c>
      <c r="C184" s="73">
        <v>3.4125</v>
      </c>
      <c r="D184" s="73" t="s">
        <v>391</v>
      </c>
      <c r="E184" s="74">
        <v>3</v>
      </c>
      <c r="F184" s="71">
        <f t="shared" si="34"/>
        <v>3.4125</v>
      </c>
      <c r="G184" s="71"/>
      <c r="H184" s="73">
        <v>9600</v>
      </c>
      <c r="I184" s="73"/>
      <c r="J184" s="73"/>
      <c r="K184" s="73"/>
      <c r="L184" s="71">
        <f t="shared" si="35"/>
        <v>17.0625</v>
      </c>
      <c r="M184" s="71"/>
      <c r="N184" s="71"/>
      <c r="O184" s="71">
        <f t="shared" si="37"/>
        <v>17.0625</v>
      </c>
      <c r="P184" s="53"/>
      <c r="Q184" s="53"/>
      <c r="R184" s="53"/>
      <c r="S184" s="53"/>
      <c r="T184" s="45"/>
    </row>
    <row r="185" spans="1:20" ht="21" customHeight="1">
      <c r="A185" s="69">
        <v>-20</v>
      </c>
      <c r="B185" s="70" t="s">
        <v>161</v>
      </c>
      <c r="C185" s="73">
        <v>2.94</v>
      </c>
      <c r="D185" s="73" t="s">
        <v>391</v>
      </c>
      <c r="E185" s="74">
        <v>2</v>
      </c>
      <c r="F185" s="71">
        <f t="shared" si="34"/>
        <v>2.94</v>
      </c>
      <c r="G185" s="71"/>
      <c r="H185" s="73">
        <v>10900</v>
      </c>
      <c r="I185" s="73"/>
      <c r="J185" s="73"/>
      <c r="K185" s="73"/>
      <c r="L185" s="71">
        <f t="shared" si="35"/>
        <v>14.7</v>
      </c>
      <c r="M185" s="71"/>
      <c r="N185" s="71"/>
      <c r="O185" s="71">
        <f t="shared" si="37"/>
        <v>14.7</v>
      </c>
      <c r="P185" s="53"/>
      <c r="Q185" s="53"/>
      <c r="R185" s="53"/>
      <c r="S185" s="53"/>
      <c r="T185" s="45"/>
    </row>
    <row r="186" spans="1:20" ht="21" customHeight="1">
      <c r="A186" s="69">
        <v>-21</v>
      </c>
      <c r="B186" s="70" t="s">
        <v>162</v>
      </c>
      <c r="C186" s="73">
        <v>1.26</v>
      </c>
      <c r="D186" s="73" t="s">
        <v>391</v>
      </c>
      <c r="E186" s="74">
        <v>1</v>
      </c>
      <c r="F186" s="71">
        <f t="shared" si="34"/>
        <v>1.26</v>
      </c>
      <c r="G186" s="71"/>
      <c r="H186" s="73">
        <v>4700</v>
      </c>
      <c r="I186" s="73"/>
      <c r="J186" s="73"/>
      <c r="K186" s="73"/>
      <c r="L186" s="71">
        <f t="shared" si="35"/>
        <v>6.3</v>
      </c>
      <c r="M186" s="71"/>
      <c r="N186" s="71"/>
      <c r="O186" s="71">
        <f t="shared" si="37"/>
        <v>6.3</v>
      </c>
      <c r="P186" s="53"/>
      <c r="Q186" s="53"/>
      <c r="R186" s="53"/>
      <c r="S186" s="53"/>
      <c r="T186" s="45"/>
    </row>
    <row r="187" spans="1:20" ht="21" customHeight="1">
      <c r="A187" s="69">
        <v>-22</v>
      </c>
      <c r="B187" s="70" t="s">
        <v>392</v>
      </c>
      <c r="C187" s="73">
        <v>3.885</v>
      </c>
      <c r="D187" s="73" t="s">
        <v>391</v>
      </c>
      <c r="E187" s="74">
        <v>3</v>
      </c>
      <c r="F187" s="71">
        <f t="shared" si="34"/>
        <v>3.885</v>
      </c>
      <c r="G187" s="71"/>
      <c r="H187" s="73">
        <v>14430</v>
      </c>
      <c r="I187" s="73"/>
      <c r="J187" s="73"/>
      <c r="K187" s="73"/>
      <c r="L187" s="71">
        <f t="shared" si="35"/>
        <v>19.424999999999997</v>
      </c>
      <c r="M187" s="71"/>
      <c r="N187" s="71"/>
      <c r="O187" s="71">
        <f t="shared" si="37"/>
        <v>19.424999999999997</v>
      </c>
      <c r="P187" s="53"/>
      <c r="Q187" s="53"/>
      <c r="R187" s="53"/>
      <c r="S187" s="53"/>
      <c r="T187" s="45"/>
    </row>
    <row r="188" spans="1:20" ht="21" customHeight="1">
      <c r="A188" s="69">
        <v>-23</v>
      </c>
      <c r="B188" s="70" t="s">
        <v>43</v>
      </c>
      <c r="C188" s="73">
        <v>3.465</v>
      </c>
      <c r="D188" s="73" t="s">
        <v>391</v>
      </c>
      <c r="E188" s="74">
        <v>2</v>
      </c>
      <c r="F188" s="71">
        <f t="shared" si="34"/>
        <v>3.465</v>
      </c>
      <c r="G188" s="71"/>
      <c r="H188" s="73">
        <v>12900</v>
      </c>
      <c r="I188" s="73"/>
      <c r="J188" s="73"/>
      <c r="K188" s="73"/>
      <c r="L188" s="71">
        <f t="shared" si="35"/>
        <v>17.325</v>
      </c>
      <c r="M188" s="71"/>
      <c r="N188" s="71"/>
      <c r="O188" s="71">
        <f t="shared" si="37"/>
        <v>17.325</v>
      </c>
      <c r="P188" s="53"/>
      <c r="Q188" s="53"/>
      <c r="R188" s="53"/>
      <c r="S188" s="53"/>
      <c r="T188" s="45"/>
    </row>
    <row r="189" spans="1:22" ht="21" customHeight="1">
      <c r="A189" s="66" t="s">
        <v>393</v>
      </c>
      <c r="B189" s="66" t="s">
        <v>394</v>
      </c>
      <c r="C189" s="67">
        <f>C190+C191</f>
        <v>17.521</v>
      </c>
      <c r="D189" s="67"/>
      <c r="E189" s="68">
        <f aca="true" t="shared" si="38" ref="E189:O189">E190+E191</f>
        <v>13</v>
      </c>
      <c r="F189" s="67">
        <f t="shared" si="38"/>
        <v>17.521</v>
      </c>
      <c r="G189" s="67"/>
      <c r="H189" s="67">
        <f t="shared" si="38"/>
        <v>109772.50000000001</v>
      </c>
      <c r="I189" s="67"/>
      <c r="J189" s="67"/>
      <c r="K189" s="67"/>
      <c r="L189" s="67">
        <f t="shared" si="38"/>
        <v>93.95462121212122</v>
      </c>
      <c r="M189" s="67">
        <f t="shared" si="38"/>
        <v>88.70462121212122</v>
      </c>
      <c r="N189" s="67"/>
      <c r="O189" s="67">
        <f t="shared" si="38"/>
        <v>5.25</v>
      </c>
      <c r="P189" s="54"/>
      <c r="Q189" s="54"/>
      <c r="R189" s="54"/>
      <c r="S189" s="54"/>
      <c r="T189" s="45"/>
      <c r="V189" s="43">
        <f>O189+M189-L189</f>
        <v>0</v>
      </c>
    </row>
    <row r="190" spans="1:20" ht="21" customHeight="1">
      <c r="A190" s="66">
        <v>1</v>
      </c>
      <c r="B190" s="66" t="s">
        <v>385</v>
      </c>
      <c r="C190" s="67">
        <v>0</v>
      </c>
      <c r="D190" s="67"/>
      <c r="E190" s="68">
        <v>0</v>
      </c>
      <c r="F190" s="67">
        <v>0</v>
      </c>
      <c r="G190" s="67"/>
      <c r="H190" s="83">
        <v>0</v>
      </c>
      <c r="I190" s="83"/>
      <c r="J190" s="67"/>
      <c r="K190" s="67"/>
      <c r="L190" s="67">
        <v>0</v>
      </c>
      <c r="M190" s="67">
        <v>0</v>
      </c>
      <c r="N190" s="67"/>
      <c r="O190" s="67">
        <v>0</v>
      </c>
      <c r="P190" s="54"/>
      <c r="Q190" s="54"/>
      <c r="R190" s="54"/>
      <c r="S190" s="54"/>
      <c r="T190" s="45"/>
    </row>
    <row r="191" spans="1:20" ht="21" customHeight="1">
      <c r="A191" s="66">
        <v>2</v>
      </c>
      <c r="B191" s="66" t="s">
        <v>387</v>
      </c>
      <c r="C191" s="83">
        <f>SUM(C192:C201)</f>
        <v>17.521</v>
      </c>
      <c r="D191" s="83"/>
      <c r="E191" s="84">
        <f>SUM(E192:E201)</f>
        <v>13</v>
      </c>
      <c r="F191" s="83">
        <f>SUM(F192:F201)</f>
        <v>17.521</v>
      </c>
      <c r="G191" s="83"/>
      <c r="H191" s="83">
        <f>SUM(H192:H201)</f>
        <v>109772.50000000001</v>
      </c>
      <c r="I191" s="83"/>
      <c r="J191" s="83"/>
      <c r="K191" s="83"/>
      <c r="L191" s="83">
        <f>SUM(L192:L201)</f>
        <v>93.95462121212122</v>
      </c>
      <c r="M191" s="83">
        <f>SUM(M192:M201)</f>
        <v>88.70462121212122</v>
      </c>
      <c r="N191" s="83"/>
      <c r="O191" s="83">
        <f>SUM(O192:O201)</f>
        <v>5.25</v>
      </c>
      <c r="P191" s="48"/>
      <c r="Q191" s="48"/>
      <c r="R191" s="48"/>
      <c r="S191" s="48"/>
      <c r="T191" s="45"/>
    </row>
    <row r="192" spans="1:21" ht="21" customHeight="1">
      <c r="A192" s="69">
        <v>-1</v>
      </c>
      <c r="B192" s="70" t="s">
        <v>164</v>
      </c>
      <c r="C192" s="73">
        <v>3.696</v>
      </c>
      <c r="D192" s="73" t="s">
        <v>395</v>
      </c>
      <c r="E192" s="72">
        <v>2</v>
      </c>
      <c r="F192" s="71">
        <f aca="true" t="shared" si="39" ref="F192:F201">C192</f>
        <v>3.696</v>
      </c>
      <c r="G192" s="71"/>
      <c r="H192" s="73">
        <f>(8.66+8.83)/2*2030+4.2*1520</f>
        <v>24136.350000000002</v>
      </c>
      <c r="I192" s="67"/>
      <c r="J192" s="67"/>
      <c r="K192" s="67"/>
      <c r="L192" s="71">
        <f aca="true" t="shared" si="40" ref="L192:L201">M192+O192</f>
        <v>18.48</v>
      </c>
      <c r="M192" s="71">
        <f>F192*5</f>
        <v>18.48</v>
      </c>
      <c r="N192" s="67"/>
      <c r="O192" s="67"/>
      <c r="P192" s="48"/>
      <c r="Q192" s="48"/>
      <c r="R192" s="48"/>
      <c r="S192" s="48"/>
      <c r="T192" s="45"/>
      <c r="U192" s="43">
        <f aca="true" t="shared" si="41" ref="U192:U200">F192-C192</f>
        <v>0</v>
      </c>
    </row>
    <row r="193" spans="1:21" ht="21" customHeight="1">
      <c r="A193" s="69">
        <v>-2</v>
      </c>
      <c r="B193" s="70" t="s">
        <v>165</v>
      </c>
      <c r="C193" s="73">
        <v>1.1</v>
      </c>
      <c r="D193" s="73">
        <v>8</v>
      </c>
      <c r="E193" s="72">
        <v>1</v>
      </c>
      <c r="F193" s="71">
        <f t="shared" si="39"/>
        <v>1.1</v>
      </c>
      <c r="G193" s="71"/>
      <c r="H193" s="73">
        <f>5.61*1040</f>
        <v>5834.400000000001</v>
      </c>
      <c r="I193" s="67"/>
      <c r="J193" s="67"/>
      <c r="K193" s="67"/>
      <c r="L193" s="71">
        <f t="shared" si="40"/>
        <v>5.5</v>
      </c>
      <c r="M193" s="71">
        <v>5.5</v>
      </c>
      <c r="N193" s="67"/>
      <c r="O193" s="67"/>
      <c r="P193" s="48"/>
      <c r="Q193" s="48"/>
      <c r="R193" s="48"/>
      <c r="S193" s="48"/>
      <c r="T193" s="45"/>
      <c r="U193" s="43">
        <f t="shared" si="41"/>
        <v>0</v>
      </c>
    </row>
    <row r="194" spans="1:21" ht="21" customHeight="1">
      <c r="A194" s="69">
        <v>-3</v>
      </c>
      <c r="B194" s="70" t="s">
        <v>166</v>
      </c>
      <c r="C194" s="73">
        <v>1.1</v>
      </c>
      <c r="D194" s="73">
        <v>5</v>
      </c>
      <c r="E194" s="72">
        <v>1</v>
      </c>
      <c r="F194" s="71">
        <f t="shared" si="39"/>
        <v>1.1</v>
      </c>
      <c r="G194" s="71"/>
      <c r="H194" s="73">
        <f>5.41*1160</f>
        <v>6275.6</v>
      </c>
      <c r="I194" s="67"/>
      <c r="J194" s="67"/>
      <c r="K194" s="67"/>
      <c r="L194" s="71">
        <f t="shared" si="40"/>
        <v>5.5</v>
      </c>
      <c r="M194" s="71">
        <v>5.5</v>
      </c>
      <c r="N194" s="67"/>
      <c r="O194" s="67"/>
      <c r="P194" s="48"/>
      <c r="Q194" s="48"/>
      <c r="R194" s="48"/>
      <c r="S194" s="48"/>
      <c r="T194" s="45"/>
      <c r="U194" s="43">
        <f t="shared" si="41"/>
        <v>0</v>
      </c>
    </row>
    <row r="195" spans="1:21" ht="21" customHeight="1">
      <c r="A195" s="69">
        <v>-4</v>
      </c>
      <c r="B195" s="70" t="s">
        <v>167</v>
      </c>
      <c r="C195" s="73">
        <v>2.4</v>
      </c>
      <c r="D195" s="73">
        <v>5</v>
      </c>
      <c r="E195" s="72">
        <v>1</v>
      </c>
      <c r="F195" s="71">
        <f t="shared" si="39"/>
        <v>2.4</v>
      </c>
      <c r="G195" s="71"/>
      <c r="H195" s="73">
        <f>(10.91+6.46)/2*2510</f>
        <v>21799.350000000002</v>
      </c>
      <c r="I195" s="67"/>
      <c r="J195" s="67"/>
      <c r="K195" s="67"/>
      <c r="L195" s="71">
        <f t="shared" si="40"/>
        <v>18.349621212121217</v>
      </c>
      <c r="M195" s="71">
        <v>18.349621212121217</v>
      </c>
      <c r="N195" s="67"/>
      <c r="O195" s="67"/>
      <c r="P195" s="48"/>
      <c r="Q195" s="48"/>
      <c r="R195" s="48"/>
      <c r="S195" s="48"/>
      <c r="T195" s="45"/>
      <c r="U195" s="43">
        <f t="shared" si="41"/>
        <v>0</v>
      </c>
    </row>
    <row r="196" spans="1:21" ht="21" customHeight="1">
      <c r="A196" s="69">
        <v>-5</v>
      </c>
      <c r="B196" s="70" t="s">
        <v>168</v>
      </c>
      <c r="C196" s="73">
        <v>1.1</v>
      </c>
      <c r="D196" s="73">
        <v>5</v>
      </c>
      <c r="E196" s="72">
        <v>1</v>
      </c>
      <c r="F196" s="71">
        <f t="shared" si="39"/>
        <v>1.1</v>
      </c>
      <c r="G196" s="71"/>
      <c r="H196" s="73">
        <f>5.4*1070</f>
        <v>5778</v>
      </c>
      <c r="I196" s="67"/>
      <c r="J196" s="67"/>
      <c r="K196" s="67"/>
      <c r="L196" s="71">
        <f t="shared" si="40"/>
        <v>5.5</v>
      </c>
      <c r="M196" s="71">
        <v>5.5</v>
      </c>
      <c r="N196" s="67"/>
      <c r="O196" s="67"/>
      <c r="P196" s="48"/>
      <c r="Q196" s="48"/>
      <c r="R196" s="48"/>
      <c r="S196" s="48"/>
      <c r="T196" s="45"/>
      <c r="U196" s="43">
        <f t="shared" si="41"/>
        <v>0</v>
      </c>
    </row>
    <row r="197" spans="1:21" ht="21" customHeight="1">
      <c r="A197" s="69">
        <v>-6</v>
      </c>
      <c r="B197" s="70" t="s">
        <v>169</v>
      </c>
      <c r="C197" s="73">
        <v>1.1</v>
      </c>
      <c r="D197" s="73">
        <v>5</v>
      </c>
      <c r="E197" s="74">
        <v>2</v>
      </c>
      <c r="F197" s="71">
        <f t="shared" si="39"/>
        <v>1.1</v>
      </c>
      <c r="G197" s="71"/>
      <c r="H197" s="73">
        <f>5.4*1070</f>
        <v>5778</v>
      </c>
      <c r="I197" s="73"/>
      <c r="J197" s="73"/>
      <c r="K197" s="73"/>
      <c r="L197" s="71">
        <f t="shared" si="40"/>
        <v>5.5</v>
      </c>
      <c r="M197" s="71">
        <v>5.5</v>
      </c>
      <c r="N197" s="71"/>
      <c r="O197" s="71"/>
      <c r="P197" s="53"/>
      <c r="Q197" s="53"/>
      <c r="R197" s="53"/>
      <c r="S197" s="53"/>
      <c r="T197" s="45"/>
      <c r="U197" s="43">
        <f t="shared" si="41"/>
        <v>0</v>
      </c>
    </row>
    <row r="198" spans="1:21" ht="21" customHeight="1">
      <c r="A198" s="69">
        <v>-7</v>
      </c>
      <c r="B198" s="70" t="s">
        <v>170</v>
      </c>
      <c r="C198" s="73">
        <v>1.2</v>
      </c>
      <c r="D198" s="73">
        <v>5</v>
      </c>
      <c r="E198" s="74">
        <v>4</v>
      </c>
      <c r="F198" s="71">
        <f t="shared" si="39"/>
        <v>1.2</v>
      </c>
      <c r="G198" s="71"/>
      <c r="H198" s="73">
        <f>3.77*1220</f>
        <v>4599.4</v>
      </c>
      <c r="I198" s="73"/>
      <c r="J198" s="73"/>
      <c r="K198" s="73"/>
      <c r="L198" s="71">
        <f t="shared" si="40"/>
        <v>6</v>
      </c>
      <c r="M198" s="71">
        <v>6</v>
      </c>
      <c r="N198" s="71"/>
      <c r="O198" s="71"/>
      <c r="P198" s="53"/>
      <c r="Q198" s="53"/>
      <c r="R198" s="53"/>
      <c r="S198" s="53"/>
      <c r="T198" s="45"/>
      <c r="U198" s="43">
        <f t="shared" si="41"/>
        <v>0</v>
      </c>
    </row>
    <row r="199" spans="1:21" ht="21" customHeight="1">
      <c r="A199" s="69">
        <v>-8</v>
      </c>
      <c r="B199" s="70" t="s">
        <v>171</v>
      </c>
      <c r="C199" s="73">
        <v>1.1</v>
      </c>
      <c r="D199" s="73">
        <v>7.5</v>
      </c>
      <c r="E199" s="74">
        <v>0</v>
      </c>
      <c r="F199" s="71">
        <f t="shared" si="39"/>
        <v>1.1</v>
      </c>
      <c r="G199" s="71"/>
      <c r="H199" s="73">
        <f>5.18*1060</f>
        <v>5490.799999999999</v>
      </c>
      <c r="I199" s="73"/>
      <c r="J199" s="73"/>
      <c r="K199" s="73"/>
      <c r="L199" s="71">
        <f t="shared" si="40"/>
        <v>5.5</v>
      </c>
      <c r="M199" s="71">
        <v>5.5</v>
      </c>
      <c r="N199" s="71"/>
      <c r="O199" s="71"/>
      <c r="P199" s="53"/>
      <c r="Q199" s="53"/>
      <c r="R199" s="53"/>
      <c r="S199" s="53"/>
      <c r="T199" s="45"/>
      <c r="U199" s="43">
        <f t="shared" si="41"/>
        <v>0</v>
      </c>
    </row>
    <row r="200" spans="1:21" ht="21" customHeight="1">
      <c r="A200" s="69">
        <v>-9</v>
      </c>
      <c r="B200" s="70" t="s">
        <v>172</v>
      </c>
      <c r="C200" s="73">
        <v>3.6750000000000003</v>
      </c>
      <c r="D200" s="73" t="s">
        <v>173</v>
      </c>
      <c r="E200" s="74">
        <v>0</v>
      </c>
      <c r="F200" s="71">
        <f t="shared" si="39"/>
        <v>3.6750000000000003</v>
      </c>
      <c r="G200" s="71"/>
      <c r="H200" s="73">
        <f>820*10.6+480*8.85+500*6.82+760*6.74+940*7.03</f>
        <v>28080.600000000002</v>
      </c>
      <c r="I200" s="73"/>
      <c r="J200" s="73"/>
      <c r="K200" s="73"/>
      <c r="L200" s="71">
        <f t="shared" si="40"/>
        <v>18.375</v>
      </c>
      <c r="M200" s="71">
        <f>F200*5</f>
        <v>18.375</v>
      </c>
      <c r="N200" s="71"/>
      <c r="O200" s="71"/>
      <c r="P200" s="53"/>
      <c r="Q200" s="53"/>
      <c r="R200" s="53"/>
      <c r="S200" s="53"/>
      <c r="T200" s="45"/>
      <c r="U200" s="43">
        <f t="shared" si="41"/>
        <v>0</v>
      </c>
    </row>
    <row r="201" spans="1:20" ht="21" customHeight="1">
      <c r="A201" s="69">
        <v>-10</v>
      </c>
      <c r="B201" s="70" t="s">
        <v>174</v>
      </c>
      <c r="C201" s="73">
        <v>1.05</v>
      </c>
      <c r="D201" s="73" t="s">
        <v>391</v>
      </c>
      <c r="E201" s="74">
        <v>1</v>
      </c>
      <c r="F201" s="71">
        <f t="shared" si="39"/>
        <v>1.05</v>
      </c>
      <c r="G201" s="71"/>
      <c r="H201" s="73">
        <v>2000</v>
      </c>
      <c r="I201" s="73"/>
      <c r="J201" s="73"/>
      <c r="K201" s="73"/>
      <c r="L201" s="71">
        <f t="shared" si="40"/>
        <v>5.25</v>
      </c>
      <c r="M201" s="71"/>
      <c r="N201" s="71"/>
      <c r="O201" s="71">
        <f>F201*5</f>
        <v>5.25</v>
      </c>
      <c r="P201" s="53"/>
      <c r="Q201" s="53"/>
      <c r="R201" s="53"/>
      <c r="S201" s="53"/>
      <c r="T201" s="45"/>
    </row>
    <row r="202" spans="1:22" ht="21" customHeight="1">
      <c r="A202" s="66" t="s">
        <v>396</v>
      </c>
      <c r="B202" s="66" t="s">
        <v>397</v>
      </c>
      <c r="C202" s="67">
        <f>C203+C209</f>
        <v>47.33999999999999</v>
      </c>
      <c r="D202" s="67"/>
      <c r="E202" s="68">
        <f>E203+E209</f>
        <v>32</v>
      </c>
      <c r="F202" s="67">
        <f>F203+F209</f>
        <v>47.33999999999999</v>
      </c>
      <c r="G202" s="67"/>
      <c r="H202" s="67">
        <f>H203+H209</f>
        <v>419384</v>
      </c>
      <c r="I202" s="67"/>
      <c r="J202" s="67"/>
      <c r="K202" s="67"/>
      <c r="L202" s="67">
        <f>L203+L209</f>
        <v>375.2604215116279</v>
      </c>
      <c r="M202" s="67">
        <f>M203+M209</f>
        <v>352.71042151162794</v>
      </c>
      <c r="N202" s="67"/>
      <c r="O202" s="67">
        <f>O203+O209</f>
        <v>22.55</v>
      </c>
      <c r="P202" s="54"/>
      <c r="Q202" s="54"/>
      <c r="R202" s="54"/>
      <c r="S202" s="54"/>
      <c r="T202" s="45"/>
      <c r="V202" s="43">
        <f>O202+M202-L202</f>
        <v>0</v>
      </c>
    </row>
    <row r="203" spans="1:20" ht="21" customHeight="1">
      <c r="A203" s="66">
        <v>1</v>
      </c>
      <c r="B203" s="66" t="s">
        <v>385</v>
      </c>
      <c r="C203" s="67">
        <f>SUM(C204:C208)</f>
        <v>15.385000000000002</v>
      </c>
      <c r="D203" s="67"/>
      <c r="E203" s="68">
        <f aca="true" t="shared" si="42" ref="E203:O203">SUM(E204:E208)</f>
        <v>3</v>
      </c>
      <c r="F203" s="67">
        <f t="shared" si="42"/>
        <v>15.385000000000002</v>
      </c>
      <c r="G203" s="67"/>
      <c r="H203" s="67">
        <f t="shared" si="42"/>
        <v>235765</v>
      </c>
      <c r="I203" s="67"/>
      <c r="J203" s="67"/>
      <c r="K203" s="67"/>
      <c r="L203" s="67">
        <f t="shared" si="42"/>
        <v>215.48542151162792</v>
      </c>
      <c r="M203" s="67">
        <f t="shared" si="42"/>
        <v>215.48542151162792</v>
      </c>
      <c r="N203" s="67"/>
      <c r="O203" s="67">
        <f t="shared" si="42"/>
        <v>0</v>
      </c>
      <c r="P203" s="52"/>
      <c r="Q203" s="52"/>
      <c r="R203" s="52"/>
      <c r="S203" s="52"/>
      <c r="T203" s="45"/>
    </row>
    <row r="204" spans="1:21" ht="21" customHeight="1">
      <c r="A204" s="69">
        <v>-1</v>
      </c>
      <c r="B204" s="70" t="s">
        <v>176</v>
      </c>
      <c r="C204" s="71">
        <v>0.9</v>
      </c>
      <c r="D204" s="71">
        <v>20</v>
      </c>
      <c r="E204" s="72">
        <v>0</v>
      </c>
      <c r="F204" s="71">
        <f>C204</f>
        <v>0.9</v>
      </c>
      <c r="G204" s="67"/>
      <c r="H204" s="71">
        <v>15714</v>
      </c>
      <c r="I204" s="67"/>
      <c r="J204" s="67"/>
      <c r="K204" s="67"/>
      <c r="L204" s="71">
        <f>M204</f>
        <v>10.8</v>
      </c>
      <c r="M204" s="71">
        <f>C204*12</f>
        <v>10.8</v>
      </c>
      <c r="N204" s="67"/>
      <c r="O204" s="67"/>
      <c r="P204" s="52"/>
      <c r="Q204" s="52"/>
      <c r="R204" s="52"/>
      <c r="S204" s="52"/>
      <c r="T204" s="45"/>
      <c r="U204" s="43">
        <f>F204-C204</f>
        <v>0</v>
      </c>
    </row>
    <row r="205" spans="1:21" ht="21" customHeight="1">
      <c r="A205" s="69">
        <v>-2</v>
      </c>
      <c r="B205" s="70" t="s">
        <v>177</v>
      </c>
      <c r="C205" s="71">
        <v>0.8</v>
      </c>
      <c r="D205" s="71">
        <v>12</v>
      </c>
      <c r="E205" s="72">
        <v>0</v>
      </c>
      <c r="F205" s="71">
        <f>C205</f>
        <v>0.8</v>
      </c>
      <c r="G205" s="67"/>
      <c r="H205" s="71">
        <v>7576</v>
      </c>
      <c r="I205" s="67"/>
      <c r="J205" s="67"/>
      <c r="K205" s="67"/>
      <c r="L205" s="71">
        <f>M205</f>
        <v>9.6</v>
      </c>
      <c r="M205" s="71">
        <v>9.6</v>
      </c>
      <c r="N205" s="67"/>
      <c r="O205" s="67"/>
      <c r="P205" s="52"/>
      <c r="Q205" s="52"/>
      <c r="R205" s="52"/>
      <c r="S205" s="52"/>
      <c r="T205" s="45"/>
      <c r="U205" s="43">
        <f>F205-C205</f>
        <v>0</v>
      </c>
    </row>
    <row r="206" spans="1:21" ht="21" customHeight="1">
      <c r="A206" s="69">
        <v>-3</v>
      </c>
      <c r="B206" s="70" t="s">
        <v>178</v>
      </c>
      <c r="C206" s="73">
        <v>3.8850000000000002</v>
      </c>
      <c r="D206" s="73">
        <v>26</v>
      </c>
      <c r="E206" s="74">
        <v>1</v>
      </c>
      <c r="F206" s="71">
        <f>C206</f>
        <v>3.8850000000000002</v>
      </c>
      <c r="G206" s="71"/>
      <c r="H206" s="73">
        <v>84619</v>
      </c>
      <c r="I206" s="73"/>
      <c r="J206" s="73"/>
      <c r="K206" s="73"/>
      <c r="L206" s="71">
        <f>M206</f>
        <v>77.48542151162792</v>
      </c>
      <c r="M206" s="71">
        <v>77.48542151162792</v>
      </c>
      <c r="N206" s="71"/>
      <c r="O206" s="71"/>
      <c r="P206" s="53"/>
      <c r="Q206" s="53"/>
      <c r="R206" s="53"/>
      <c r="S206" s="53"/>
      <c r="T206" s="45"/>
      <c r="U206" s="43">
        <f>F206-C206</f>
        <v>0</v>
      </c>
    </row>
    <row r="207" spans="1:21" ht="21" customHeight="1">
      <c r="A207" s="69">
        <v>-4</v>
      </c>
      <c r="B207" s="70" t="s">
        <v>179</v>
      </c>
      <c r="C207" s="73">
        <v>1.4</v>
      </c>
      <c r="D207" s="73">
        <v>10</v>
      </c>
      <c r="E207" s="74">
        <v>2</v>
      </c>
      <c r="F207" s="71">
        <f>C207</f>
        <v>1.4</v>
      </c>
      <c r="G207" s="71"/>
      <c r="H207" s="73">
        <v>13776</v>
      </c>
      <c r="I207" s="73"/>
      <c r="J207" s="73"/>
      <c r="K207" s="73"/>
      <c r="L207" s="71">
        <f>M207</f>
        <v>16.8</v>
      </c>
      <c r="M207" s="71">
        <v>16.8</v>
      </c>
      <c r="N207" s="71"/>
      <c r="O207" s="71"/>
      <c r="P207" s="53"/>
      <c r="Q207" s="53"/>
      <c r="R207" s="53"/>
      <c r="S207" s="53"/>
      <c r="T207" s="45"/>
      <c r="U207" s="43">
        <f>F207-C207</f>
        <v>0</v>
      </c>
    </row>
    <row r="208" spans="1:21" ht="21" customHeight="1">
      <c r="A208" s="69">
        <v>-5</v>
      </c>
      <c r="B208" s="70" t="s">
        <v>180</v>
      </c>
      <c r="C208" s="73">
        <v>8.4</v>
      </c>
      <c r="D208" s="73">
        <v>10</v>
      </c>
      <c r="E208" s="74">
        <v>0</v>
      </c>
      <c r="F208" s="71">
        <f>C208</f>
        <v>8.4</v>
      </c>
      <c r="G208" s="71"/>
      <c r="H208" s="73">
        <v>114080</v>
      </c>
      <c r="I208" s="73"/>
      <c r="J208" s="73"/>
      <c r="K208" s="73"/>
      <c r="L208" s="71">
        <f>M208</f>
        <v>100.8</v>
      </c>
      <c r="M208" s="71">
        <v>100.8</v>
      </c>
      <c r="N208" s="71"/>
      <c r="O208" s="71"/>
      <c r="P208" s="53"/>
      <c r="Q208" s="53"/>
      <c r="R208" s="53"/>
      <c r="S208" s="53"/>
      <c r="T208" s="45"/>
      <c r="U208" s="43">
        <f>F208-C208</f>
        <v>0</v>
      </c>
    </row>
    <row r="209" spans="1:20" ht="21" customHeight="1">
      <c r="A209" s="66">
        <v>2</v>
      </c>
      <c r="B209" s="66" t="s">
        <v>387</v>
      </c>
      <c r="C209" s="83">
        <f>SUM(C210:C227)</f>
        <v>31.95499999999999</v>
      </c>
      <c r="D209" s="83"/>
      <c r="E209" s="84">
        <f aca="true" t="shared" si="43" ref="E209:O209">SUM(E210:E227)</f>
        <v>29</v>
      </c>
      <c r="F209" s="83">
        <f t="shared" si="43"/>
        <v>31.95499999999999</v>
      </c>
      <c r="G209" s="83"/>
      <c r="H209" s="83">
        <f t="shared" si="43"/>
        <v>183619</v>
      </c>
      <c r="I209" s="83"/>
      <c r="J209" s="83"/>
      <c r="K209" s="83"/>
      <c r="L209" s="83">
        <f t="shared" si="43"/>
        <v>159.775</v>
      </c>
      <c r="M209" s="83">
        <f t="shared" si="43"/>
        <v>137.225</v>
      </c>
      <c r="N209" s="83"/>
      <c r="O209" s="83">
        <f t="shared" si="43"/>
        <v>22.55</v>
      </c>
      <c r="P209" s="58"/>
      <c r="Q209" s="58"/>
      <c r="R209" s="58"/>
      <c r="S209" s="58"/>
      <c r="T209" s="45"/>
    </row>
    <row r="210" spans="1:21" ht="21" customHeight="1">
      <c r="A210" s="69">
        <v>-1</v>
      </c>
      <c r="B210" s="70" t="s">
        <v>181</v>
      </c>
      <c r="C210" s="73">
        <v>3.045</v>
      </c>
      <c r="D210" s="73">
        <v>5</v>
      </c>
      <c r="E210" s="74">
        <v>3</v>
      </c>
      <c r="F210" s="71">
        <f aca="true" t="shared" si="44" ref="F210:F227">C210</f>
        <v>3.045</v>
      </c>
      <c r="G210" s="71"/>
      <c r="H210" s="73">
        <v>11890</v>
      </c>
      <c r="I210" s="73"/>
      <c r="J210" s="73"/>
      <c r="K210" s="73"/>
      <c r="L210" s="73">
        <f aca="true" t="shared" si="45" ref="L210:L227">M210+O210</f>
        <v>15.225</v>
      </c>
      <c r="M210" s="71">
        <f>F210*5</f>
        <v>15.225</v>
      </c>
      <c r="N210" s="71"/>
      <c r="O210" s="71"/>
      <c r="P210" s="53"/>
      <c r="Q210" s="53"/>
      <c r="R210" s="53"/>
      <c r="S210" s="53"/>
      <c r="T210" s="45"/>
      <c r="U210" s="43">
        <f aca="true" t="shared" si="46" ref="U210:U226">F210-C210</f>
        <v>0</v>
      </c>
    </row>
    <row r="211" spans="1:21" ht="21" customHeight="1">
      <c r="A211" s="69">
        <v>-2</v>
      </c>
      <c r="B211" s="70" t="s">
        <v>182</v>
      </c>
      <c r="C211" s="73">
        <v>1.9</v>
      </c>
      <c r="D211" s="73">
        <v>5</v>
      </c>
      <c r="E211" s="74">
        <v>2</v>
      </c>
      <c r="F211" s="71">
        <f t="shared" si="44"/>
        <v>1.9</v>
      </c>
      <c r="G211" s="71"/>
      <c r="H211" s="73">
        <v>12673</v>
      </c>
      <c r="I211" s="73"/>
      <c r="J211" s="73"/>
      <c r="K211" s="73"/>
      <c r="L211" s="73">
        <f t="shared" si="45"/>
        <v>9.5</v>
      </c>
      <c r="M211" s="71">
        <v>9.5</v>
      </c>
      <c r="N211" s="71"/>
      <c r="O211" s="71"/>
      <c r="P211" s="53"/>
      <c r="Q211" s="53"/>
      <c r="R211" s="53"/>
      <c r="S211" s="53"/>
      <c r="T211" s="45"/>
      <c r="U211" s="43">
        <f t="shared" si="46"/>
        <v>0</v>
      </c>
    </row>
    <row r="212" spans="1:21" ht="21" customHeight="1">
      <c r="A212" s="69">
        <v>-3</v>
      </c>
      <c r="B212" s="70" t="s">
        <v>183</v>
      </c>
      <c r="C212" s="73">
        <v>0.7</v>
      </c>
      <c r="D212" s="73">
        <v>5</v>
      </c>
      <c r="E212" s="74">
        <v>1</v>
      </c>
      <c r="F212" s="71">
        <f t="shared" si="44"/>
        <v>0.7</v>
      </c>
      <c r="G212" s="71"/>
      <c r="H212" s="73">
        <v>3311</v>
      </c>
      <c r="I212" s="73"/>
      <c r="J212" s="73"/>
      <c r="K212" s="73"/>
      <c r="L212" s="73">
        <f t="shared" si="45"/>
        <v>3.5</v>
      </c>
      <c r="M212" s="71">
        <v>3.5</v>
      </c>
      <c r="N212" s="71"/>
      <c r="O212" s="71"/>
      <c r="P212" s="53"/>
      <c r="Q212" s="53"/>
      <c r="R212" s="53"/>
      <c r="S212" s="53"/>
      <c r="T212" s="45"/>
      <c r="U212" s="43">
        <f t="shared" si="46"/>
        <v>0</v>
      </c>
    </row>
    <row r="213" spans="1:21" ht="21" customHeight="1">
      <c r="A213" s="69">
        <v>-4</v>
      </c>
      <c r="B213" s="70" t="s">
        <v>184</v>
      </c>
      <c r="C213" s="73">
        <v>1.5</v>
      </c>
      <c r="D213" s="73">
        <v>5.5</v>
      </c>
      <c r="E213" s="74">
        <v>1</v>
      </c>
      <c r="F213" s="71">
        <f t="shared" si="44"/>
        <v>1.5</v>
      </c>
      <c r="G213" s="71"/>
      <c r="H213" s="73">
        <v>7995</v>
      </c>
      <c r="I213" s="73"/>
      <c r="J213" s="73"/>
      <c r="K213" s="73"/>
      <c r="L213" s="73">
        <f t="shared" si="45"/>
        <v>7.5</v>
      </c>
      <c r="M213" s="71">
        <v>7.5</v>
      </c>
      <c r="N213" s="71"/>
      <c r="O213" s="71"/>
      <c r="P213" s="53"/>
      <c r="Q213" s="53"/>
      <c r="R213" s="53"/>
      <c r="S213" s="53"/>
      <c r="T213" s="45"/>
      <c r="U213" s="43">
        <f t="shared" si="46"/>
        <v>0</v>
      </c>
    </row>
    <row r="214" spans="1:21" ht="21" customHeight="1">
      <c r="A214" s="69">
        <v>-5</v>
      </c>
      <c r="B214" s="70" t="s">
        <v>185</v>
      </c>
      <c r="C214" s="73">
        <v>2.2</v>
      </c>
      <c r="D214" s="73">
        <v>5</v>
      </c>
      <c r="E214" s="74">
        <v>2</v>
      </c>
      <c r="F214" s="71">
        <f t="shared" si="44"/>
        <v>2.2</v>
      </c>
      <c r="G214" s="71"/>
      <c r="H214" s="73">
        <v>14454</v>
      </c>
      <c r="I214" s="73"/>
      <c r="J214" s="73"/>
      <c r="K214" s="73"/>
      <c r="L214" s="73">
        <f t="shared" si="45"/>
        <v>11</v>
      </c>
      <c r="M214" s="71">
        <v>11</v>
      </c>
      <c r="N214" s="71"/>
      <c r="O214" s="71"/>
      <c r="P214" s="53"/>
      <c r="Q214" s="53"/>
      <c r="R214" s="53"/>
      <c r="S214" s="53"/>
      <c r="T214" s="45"/>
      <c r="U214" s="43">
        <f t="shared" si="46"/>
        <v>0</v>
      </c>
    </row>
    <row r="215" spans="1:21" ht="21" customHeight="1">
      <c r="A215" s="69">
        <v>-6</v>
      </c>
      <c r="B215" s="70" t="s">
        <v>186</v>
      </c>
      <c r="C215" s="73">
        <v>1.5</v>
      </c>
      <c r="D215" s="73">
        <v>5</v>
      </c>
      <c r="E215" s="74">
        <v>1</v>
      </c>
      <c r="F215" s="71">
        <f t="shared" si="44"/>
        <v>1.5</v>
      </c>
      <c r="G215" s="71"/>
      <c r="H215" s="73">
        <v>10365</v>
      </c>
      <c r="I215" s="73"/>
      <c r="J215" s="73"/>
      <c r="K215" s="73"/>
      <c r="L215" s="73">
        <f t="shared" si="45"/>
        <v>7.5</v>
      </c>
      <c r="M215" s="71">
        <v>7.5</v>
      </c>
      <c r="N215" s="71"/>
      <c r="O215" s="71"/>
      <c r="P215" s="53"/>
      <c r="Q215" s="53"/>
      <c r="R215" s="53"/>
      <c r="S215" s="53"/>
      <c r="T215" s="45"/>
      <c r="U215" s="43">
        <f t="shared" si="46"/>
        <v>0</v>
      </c>
    </row>
    <row r="216" spans="1:21" ht="21" customHeight="1">
      <c r="A216" s="69">
        <v>-7</v>
      </c>
      <c r="B216" s="70" t="s">
        <v>187</v>
      </c>
      <c r="C216" s="73">
        <v>0.6</v>
      </c>
      <c r="D216" s="73">
        <v>5</v>
      </c>
      <c r="E216" s="74">
        <v>1</v>
      </c>
      <c r="F216" s="71">
        <f t="shared" si="44"/>
        <v>0.6</v>
      </c>
      <c r="G216" s="71"/>
      <c r="H216" s="73">
        <v>4098</v>
      </c>
      <c r="I216" s="73"/>
      <c r="J216" s="73"/>
      <c r="K216" s="73"/>
      <c r="L216" s="73">
        <f t="shared" si="45"/>
        <v>3</v>
      </c>
      <c r="M216" s="71">
        <v>3</v>
      </c>
      <c r="N216" s="71"/>
      <c r="O216" s="71"/>
      <c r="P216" s="53"/>
      <c r="Q216" s="53"/>
      <c r="R216" s="53"/>
      <c r="S216" s="53"/>
      <c r="T216" s="45"/>
      <c r="U216" s="43">
        <f t="shared" si="46"/>
        <v>0</v>
      </c>
    </row>
    <row r="217" spans="1:21" ht="21" customHeight="1">
      <c r="A217" s="69">
        <v>-8</v>
      </c>
      <c r="B217" s="70" t="s">
        <v>188</v>
      </c>
      <c r="C217" s="73">
        <v>1.1</v>
      </c>
      <c r="D217" s="73">
        <v>5</v>
      </c>
      <c r="E217" s="74">
        <v>1</v>
      </c>
      <c r="F217" s="71">
        <f t="shared" si="44"/>
        <v>1.1</v>
      </c>
      <c r="G217" s="71"/>
      <c r="H217" s="73">
        <v>5753</v>
      </c>
      <c r="I217" s="73"/>
      <c r="J217" s="73"/>
      <c r="K217" s="73"/>
      <c r="L217" s="73">
        <f t="shared" si="45"/>
        <v>5.5</v>
      </c>
      <c r="M217" s="71">
        <v>5.5</v>
      </c>
      <c r="N217" s="71"/>
      <c r="O217" s="71"/>
      <c r="P217" s="53"/>
      <c r="Q217" s="53"/>
      <c r="R217" s="53"/>
      <c r="S217" s="53"/>
      <c r="T217" s="45"/>
      <c r="U217" s="43">
        <f t="shared" si="46"/>
        <v>0</v>
      </c>
    </row>
    <row r="218" spans="1:21" ht="21" customHeight="1">
      <c r="A218" s="69">
        <v>-9</v>
      </c>
      <c r="B218" s="70" t="s">
        <v>189</v>
      </c>
      <c r="C218" s="73">
        <v>1</v>
      </c>
      <c r="D218" s="73">
        <v>7</v>
      </c>
      <c r="E218" s="74">
        <v>2</v>
      </c>
      <c r="F218" s="71">
        <f t="shared" si="44"/>
        <v>1</v>
      </c>
      <c r="G218" s="71"/>
      <c r="H218" s="73">
        <v>5900</v>
      </c>
      <c r="I218" s="73"/>
      <c r="J218" s="73"/>
      <c r="K218" s="73"/>
      <c r="L218" s="73">
        <f t="shared" si="45"/>
        <v>5</v>
      </c>
      <c r="M218" s="71">
        <v>5</v>
      </c>
      <c r="N218" s="71"/>
      <c r="O218" s="71"/>
      <c r="P218" s="53"/>
      <c r="Q218" s="53"/>
      <c r="R218" s="53"/>
      <c r="S218" s="53"/>
      <c r="T218" s="45"/>
      <c r="U218" s="43">
        <f t="shared" si="46"/>
        <v>0</v>
      </c>
    </row>
    <row r="219" spans="1:21" ht="21" customHeight="1">
      <c r="A219" s="69">
        <v>-10</v>
      </c>
      <c r="B219" s="70" t="s">
        <v>398</v>
      </c>
      <c r="C219" s="73">
        <v>6.3</v>
      </c>
      <c r="D219" s="73">
        <v>5</v>
      </c>
      <c r="E219" s="74">
        <v>4</v>
      </c>
      <c r="F219" s="71">
        <f t="shared" si="44"/>
        <v>6.3</v>
      </c>
      <c r="G219" s="71"/>
      <c r="H219" s="73">
        <v>39000</v>
      </c>
      <c r="I219" s="73"/>
      <c r="J219" s="73"/>
      <c r="K219" s="73"/>
      <c r="L219" s="73">
        <f t="shared" si="45"/>
        <v>31.5</v>
      </c>
      <c r="M219" s="71">
        <v>31.5</v>
      </c>
      <c r="N219" s="71"/>
      <c r="O219" s="71"/>
      <c r="P219" s="53"/>
      <c r="Q219" s="53"/>
      <c r="R219" s="53"/>
      <c r="S219" s="53"/>
      <c r="T219" s="45"/>
      <c r="U219" s="43">
        <f t="shared" si="46"/>
        <v>0</v>
      </c>
    </row>
    <row r="220" spans="1:21" ht="21" customHeight="1">
      <c r="A220" s="69">
        <v>-11</v>
      </c>
      <c r="B220" s="70" t="s">
        <v>399</v>
      </c>
      <c r="C220" s="73">
        <v>2.3</v>
      </c>
      <c r="D220" s="73">
        <v>5</v>
      </c>
      <c r="E220" s="74">
        <v>2</v>
      </c>
      <c r="F220" s="71">
        <f t="shared" si="44"/>
        <v>2.3</v>
      </c>
      <c r="G220" s="71"/>
      <c r="H220" s="73">
        <v>14950</v>
      </c>
      <c r="I220" s="73"/>
      <c r="J220" s="73"/>
      <c r="K220" s="73"/>
      <c r="L220" s="73">
        <f t="shared" si="45"/>
        <v>11.5</v>
      </c>
      <c r="M220" s="71">
        <v>11.5</v>
      </c>
      <c r="N220" s="71"/>
      <c r="O220" s="71"/>
      <c r="P220" s="53"/>
      <c r="Q220" s="53"/>
      <c r="R220" s="53"/>
      <c r="S220" s="53"/>
      <c r="T220" s="45"/>
      <c r="U220" s="43">
        <f t="shared" si="46"/>
        <v>0</v>
      </c>
    </row>
    <row r="221" spans="1:21" ht="21" customHeight="1">
      <c r="A221" s="69">
        <v>-12</v>
      </c>
      <c r="B221" s="70" t="s">
        <v>400</v>
      </c>
      <c r="C221" s="73">
        <v>0.9</v>
      </c>
      <c r="D221" s="73">
        <v>5</v>
      </c>
      <c r="E221" s="74">
        <v>1</v>
      </c>
      <c r="F221" s="71">
        <f t="shared" si="44"/>
        <v>0.9</v>
      </c>
      <c r="G221" s="71"/>
      <c r="H221" s="73">
        <v>5850</v>
      </c>
      <c r="I221" s="73"/>
      <c r="J221" s="73"/>
      <c r="K221" s="73"/>
      <c r="L221" s="73">
        <f t="shared" si="45"/>
        <v>4.5</v>
      </c>
      <c r="M221" s="71">
        <v>4.5</v>
      </c>
      <c r="N221" s="71"/>
      <c r="O221" s="71"/>
      <c r="P221" s="53"/>
      <c r="Q221" s="53"/>
      <c r="R221" s="53"/>
      <c r="S221" s="53"/>
      <c r="T221" s="45"/>
      <c r="U221" s="43">
        <f t="shared" si="46"/>
        <v>0</v>
      </c>
    </row>
    <row r="222" spans="1:21" ht="21" customHeight="1">
      <c r="A222" s="69">
        <v>-13</v>
      </c>
      <c r="B222" s="70" t="s">
        <v>401</v>
      </c>
      <c r="C222" s="73">
        <v>0.7</v>
      </c>
      <c r="D222" s="73">
        <v>5</v>
      </c>
      <c r="E222" s="74">
        <v>0</v>
      </c>
      <c r="F222" s="71">
        <f t="shared" si="44"/>
        <v>0.7</v>
      </c>
      <c r="G222" s="71"/>
      <c r="H222" s="73">
        <v>4550</v>
      </c>
      <c r="I222" s="73"/>
      <c r="J222" s="73"/>
      <c r="K222" s="73"/>
      <c r="L222" s="73">
        <f t="shared" si="45"/>
        <v>3.5</v>
      </c>
      <c r="M222" s="71">
        <v>3.5</v>
      </c>
      <c r="N222" s="71"/>
      <c r="O222" s="71"/>
      <c r="P222" s="53"/>
      <c r="Q222" s="53"/>
      <c r="R222" s="53"/>
      <c r="S222" s="53"/>
      <c r="T222" s="45"/>
      <c r="U222" s="43">
        <f t="shared" si="46"/>
        <v>0</v>
      </c>
    </row>
    <row r="223" spans="1:21" ht="21" customHeight="1">
      <c r="A223" s="69">
        <v>-14</v>
      </c>
      <c r="B223" s="70" t="s">
        <v>190</v>
      </c>
      <c r="C223" s="73">
        <v>0.4</v>
      </c>
      <c r="D223" s="73">
        <v>7</v>
      </c>
      <c r="E223" s="74">
        <v>0</v>
      </c>
      <c r="F223" s="71">
        <f t="shared" si="44"/>
        <v>0.4</v>
      </c>
      <c r="G223" s="71"/>
      <c r="H223" s="73">
        <v>1984</v>
      </c>
      <c r="I223" s="73"/>
      <c r="J223" s="73"/>
      <c r="K223" s="73"/>
      <c r="L223" s="73">
        <f t="shared" si="45"/>
        <v>2</v>
      </c>
      <c r="M223" s="71">
        <v>2</v>
      </c>
      <c r="N223" s="71"/>
      <c r="O223" s="71"/>
      <c r="P223" s="53"/>
      <c r="Q223" s="53"/>
      <c r="R223" s="53"/>
      <c r="S223" s="53"/>
      <c r="T223" s="45"/>
      <c r="U223" s="43">
        <f t="shared" si="46"/>
        <v>0</v>
      </c>
    </row>
    <row r="224" spans="1:21" ht="21" customHeight="1">
      <c r="A224" s="69">
        <v>-15</v>
      </c>
      <c r="B224" s="70" t="s">
        <v>191</v>
      </c>
      <c r="C224" s="73">
        <v>1.4</v>
      </c>
      <c r="D224" s="73">
        <v>7</v>
      </c>
      <c r="E224" s="74">
        <v>1</v>
      </c>
      <c r="F224" s="71">
        <f t="shared" si="44"/>
        <v>1.4</v>
      </c>
      <c r="G224" s="71"/>
      <c r="H224" s="73">
        <v>7798</v>
      </c>
      <c r="I224" s="73"/>
      <c r="J224" s="73"/>
      <c r="K224" s="73"/>
      <c r="L224" s="73">
        <f t="shared" si="45"/>
        <v>7</v>
      </c>
      <c r="M224" s="71">
        <v>7</v>
      </c>
      <c r="N224" s="71"/>
      <c r="O224" s="71"/>
      <c r="P224" s="53"/>
      <c r="Q224" s="53"/>
      <c r="R224" s="53"/>
      <c r="S224" s="53"/>
      <c r="T224" s="45"/>
      <c r="U224" s="43">
        <f t="shared" si="46"/>
        <v>0</v>
      </c>
    </row>
    <row r="225" spans="1:21" ht="21" customHeight="1">
      <c r="A225" s="69">
        <v>-16</v>
      </c>
      <c r="B225" s="70" t="s">
        <v>192</v>
      </c>
      <c r="C225" s="73">
        <v>1.9</v>
      </c>
      <c r="D225" s="73">
        <v>5</v>
      </c>
      <c r="E225" s="74">
        <v>2</v>
      </c>
      <c r="F225" s="71">
        <f t="shared" si="44"/>
        <v>1.9</v>
      </c>
      <c r="G225" s="71"/>
      <c r="H225" s="73">
        <v>6840</v>
      </c>
      <c r="I225" s="73"/>
      <c r="J225" s="73"/>
      <c r="K225" s="73"/>
      <c r="L225" s="73">
        <f t="shared" si="45"/>
        <v>9.5</v>
      </c>
      <c r="M225" s="71">
        <v>9.5</v>
      </c>
      <c r="N225" s="71"/>
      <c r="O225" s="71"/>
      <c r="P225" s="53"/>
      <c r="Q225" s="53"/>
      <c r="R225" s="53"/>
      <c r="S225" s="53"/>
      <c r="T225" s="45"/>
      <c r="U225" s="43">
        <f t="shared" si="46"/>
        <v>0</v>
      </c>
    </row>
    <row r="226" spans="1:21" ht="21" customHeight="1">
      <c r="A226" s="69">
        <v>-17</v>
      </c>
      <c r="B226" s="70" t="s">
        <v>402</v>
      </c>
      <c r="C226" s="73">
        <v>2.2</v>
      </c>
      <c r="D226" s="73">
        <v>5</v>
      </c>
      <c r="E226" s="74">
        <v>2</v>
      </c>
      <c r="F226" s="71">
        <f t="shared" si="44"/>
        <v>2.2</v>
      </c>
      <c r="G226" s="71"/>
      <c r="H226" s="73">
        <v>14592</v>
      </c>
      <c r="I226" s="73"/>
      <c r="J226" s="73"/>
      <c r="K226" s="73"/>
      <c r="L226" s="73">
        <f t="shared" si="45"/>
        <v>11</v>
      </c>
      <c r="M226" s="71"/>
      <c r="N226" s="71"/>
      <c r="O226" s="71">
        <f>F226*5</f>
        <v>11</v>
      </c>
      <c r="P226" s="53"/>
      <c r="Q226" s="53"/>
      <c r="R226" s="53"/>
      <c r="S226" s="53"/>
      <c r="T226" s="45"/>
      <c r="U226" s="43">
        <f t="shared" si="46"/>
        <v>0</v>
      </c>
    </row>
    <row r="227" spans="1:20" ht="21" customHeight="1">
      <c r="A227" s="69">
        <v>-18</v>
      </c>
      <c r="B227" s="70" t="s">
        <v>403</v>
      </c>
      <c r="C227" s="73">
        <v>2.31</v>
      </c>
      <c r="D227" s="73">
        <v>5</v>
      </c>
      <c r="E227" s="74">
        <v>3</v>
      </c>
      <c r="F227" s="71">
        <f t="shared" si="44"/>
        <v>2.31</v>
      </c>
      <c r="G227" s="71"/>
      <c r="H227" s="73">
        <v>11616</v>
      </c>
      <c r="I227" s="73"/>
      <c r="J227" s="73"/>
      <c r="K227" s="73"/>
      <c r="L227" s="73">
        <f t="shared" si="45"/>
        <v>11.55</v>
      </c>
      <c r="M227" s="71"/>
      <c r="N227" s="71"/>
      <c r="O227" s="71">
        <f>F227*5</f>
        <v>11.55</v>
      </c>
      <c r="P227" s="53"/>
      <c r="Q227" s="53"/>
      <c r="R227" s="53"/>
      <c r="S227" s="53"/>
      <c r="T227" s="45"/>
    </row>
    <row r="228" spans="1:22" ht="21" customHeight="1">
      <c r="A228" s="66" t="s">
        <v>404</v>
      </c>
      <c r="B228" s="66" t="s">
        <v>405</v>
      </c>
      <c r="C228" s="67">
        <f>C229+C235</f>
        <v>64.7949</v>
      </c>
      <c r="D228" s="67"/>
      <c r="E228" s="68">
        <f aca="true" t="shared" si="47" ref="E228:O228">E229+E235</f>
        <v>47</v>
      </c>
      <c r="F228" s="67">
        <f t="shared" si="47"/>
        <v>64.7949</v>
      </c>
      <c r="G228" s="67"/>
      <c r="H228" s="67">
        <f t="shared" si="47"/>
        <v>469575.1</v>
      </c>
      <c r="I228" s="67"/>
      <c r="J228" s="67"/>
      <c r="K228" s="67"/>
      <c r="L228" s="67">
        <f t="shared" si="47"/>
        <v>415.422028893587</v>
      </c>
      <c r="M228" s="67">
        <f t="shared" si="47"/>
        <v>364.447028893587</v>
      </c>
      <c r="N228" s="67"/>
      <c r="O228" s="67">
        <f t="shared" si="47"/>
        <v>50.975</v>
      </c>
      <c r="P228" s="54"/>
      <c r="Q228" s="54"/>
      <c r="R228" s="54"/>
      <c r="S228" s="54"/>
      <c r="T228" s="45"/>
      <c r="V228" s="43">
        <f>O228+M228-L228</f>
        <v>0</v>
      </c>
    </row>
    <row r="229" spans="1:20" ht="21" customHeight="1">
      <c r="A229" s="66">
        <v>1</v>
      </c>
      <c r="B229" s="66" t="s">
        <v>385</v>
      </c>
      <c r="C229" s="67">
        <f>SUM(C230:C234)</f>
        <v>7.769000000000001</v>
      </c>
      <c r="D229" s="67"/>
      <c r="E229" s="68">
        <f aca="true" t="shared" si="48" ref="E229:O229">SUM(E230:E234)</f>
        <v>5</v>
      </c>
      <c r="F229" s="67">
        <f t="shared" si="48"/>
        <v>7.769000000000001</v>
      </c>
      <c r="G229" s="67"/>
      <c r="H229" s="67">
        <f t="shared" si="48"/>
        <v>120203.8</v>
      </c>
      <c r="I229" s="67"/>
      <c r="J229" s="67"/>
      <c r="K229" s="67"/>
      <c r="L229" s="67">
        <f t="shared" si="48"/>
        <v>109.0066046511628</v>
      </c>
      <c r="M229" s="67">
        <f t="shared" si="48"/>
        <v>109.0066046511628</v>
      </c>
      <c r="N229" s="67"/>
      <c r="O229" s="67">
        <f t="shared" si="48"/>
        <v>0</v>
      </c>
      <c r="P229" s="54"/>
      <c r="Q229" s="54"/>
      <c r="R229" s="54"/>
      <c r="S229" s="54"/>
      <c r="T229" s="45"/>
    </row>
    <row r="230" spans="1:21" ht="21" customHeight="1">
      <c r="A230" s="69">
        <v>-1</v>
      </c>
      <c r="B230" s="70" t="s">
        <v>194</v>
      </c>
      <c r="C230" s="73">
        <v>2.709</v>
      </c>
      <c r="D230" s="78">
        <v>11</v>
      </c>
      <c r="E230" s="74">
        <v>2</v>
      </c>
      <c r="F230" s="71">
        <f>C230</f>
        <v>2.709</v>
      </c>
      <c r="G230" s="71"/>
      <c r="H230" s="73">
        <v>41615.4</v>
      </c>
      <c r="I230" s="73"/>
      <c r="J230" s="73"/>
      <c r="K230" s="73"/>
      <c r="L230" s="71">
        <f>M230+O230</f>
        <v>32.508</v>
      </c>
      <c r="M230" s="71">
        <f>F230*12</f>
        <v>32.508</v>
      </c>
      <c r="N230" s="71"/>
      <c r="O230" s="71"/>
      <c r="P230" s="53"/>
      <c r="Q230" s="53"/>
      <c r="R230" s="53"/>
      <c r="S230" s="53"/>
      <c r="T230" s="45"/>
      <c r="U230" s="43">
        <f>F230-C230</f>
        <v>0</v>
      </c>
    </row>
    <row r="231" spans="1:21" ht="21" customHeight="1">
      <c r="A231" s="69">
        <v>-2</v>
      </c>
      <c r="B231" s="70" t="s">
        <v>195</v>
      </c>
      <c r="C231" s="73">
        <v>1.76</v>
      </c>
      <c r="D231" s="78">
        <v>22</v>
      </c>
      <c r="E231" s="74">
        <v>1</v>
      </c>
      <c r="F231" s="71">
        <f>C231</f>
        <v>1.76</v>
      </c>
      <c r="G231" s="71"/>
      <c r="H231" s="73">
        <v>42310.4</v>
      </c>
      <c r="I231" s="73"/>
      <c r="J231" s="73"/>
      <c r="K231" s="73"/>
      <c r="L231" s="71">
        <f>M231+O231</f>
        <v>36.89860465116279</v>
      </c>
      <c r="M231" s="71">
        <v>36.89860465116279</v>
      </c>
      <c r="N231" s="71"/>
      <c r="O231" s="71"/>
      <c r="P231" s="53"/>
      <c r="Q231" s="53"/>
      <c r="R231" s="53"/>
      <c r="S231" s="53"/>
      <c r="T231" s="45"/>
      <c r="U231" s="43">
        <f>F231-C231</f>
        <v>0</v>
      </c>
    </row>
    <row r="232" spans="1:21" ht="21" customHeight="1">
      <c r="A232" s="69">
        <v>-3</v>
      </c>
      <c r="B232" s="70" t="s">
        <v>196</v>
      </c>
      <c r="C232" s="73">
        <v>0.5</v>
      </c>
      <c r="D232" s="78">
        <v>12</v>
      </c>
      <c r="E232" s="74">
        <v>0</v>
      </c>
      <c r="F232" s="71">
        <f>C232</f>
        <v>0.5</v>
      </c>
      <c r="G232" s="71"/>
      <c r="H232" s="73">
        <v>5350</v>
      </c>
      <c r="I232" s="73"/>
      <c r="J232" s="73"/>
      <c r="K232" s="73"/>
      <c r="L232" s="71">
        <f>M232+O232</f>
        <v>6</v>
      </c>
      <c r="M232" s="71">
        <v>6</v>
      </c>
      <c r="N232" s="71"/>
      <c r="O232" s="71"/>
      <c r="P232" s="53"/>
      <c r="Q232" s="53"/>
      <c r="R232" s="53"/>
      <c r="S232" s="53"/>
      <c r="T232" s="45"/>
      <c r="U232" s="43">
        <f>F232-C232</f>
        <v>0</v>
      </c>
    </row>
    <row r="233" spans="1:21" ht="21" customHeight="1">
      <c r="A233" s="69">
        <v>-4</v>
      </c>
      <c r="B233" s="70" t="s">
        <v>197</v>
      </c>
      <c r="C233" s="73">
        <v>1.6</v>
      </c>
      <c r="D233" s="78">
        <v>10</v>
      </c>
      <c r="E233" s="74">
        <v>1</v>
      </c>
      <c r="F233" s="71">
        <f>C233</f>
        <v>1.6</v>
      </c>
      <c r="G233" s="71"/>
      <c r="H233" s="73">
        <v>16096</v>
      </c>
      <c r="I233" s="73"/>
      <c r="J233" s="73"/>
      <c r="K233" s="73"/>
      <c r="L233" s="71">
        <f>M233+O233</f>
        <v>19.2</v>
      </c>
      <c r="M233" s="71">
        <v>19.2</v>
      </c>
      <c r="N233" s="71"/>
      <c r="O233" s="71"/>
      <c r="P233" s="53"/>
      <c r="Q233" s="53"/>
      <c r="R233" s="53"/>
      <c r="S233" s="53"/>
      <c r="T233" s="45"/>
      <c r="U233" s="43">
        <f>F233-C233</f>
        <v>0</v>
      </c>
    </row>
    <row r="234" spans="1:21" ht="21" customHeight="1">
      <c r="A234" s="69">
        <v>-5</v>
      </c>
      <c r="B234" s="70" t="s">
        <v>198</v>
      </c>
      <c r="C234" s="73">
        <v>1.2</v>
      </c>
      <c r="D234" s="78">
        <v>10</v>
      </c>
      <c r="E234" s="74">
        <v>1</v>
      </c>
      <c r="F234" s="71">
        <f>C234</f>
        <v>1.2</v>
      </c>
      <c r="G234" s="71"/>
      <c r="H234" s="73">
        <v>14832</v>
      </c>
      <c r="I234" s="73"/>
      <c r="J234" s="73"/>
      <c r="K234" s="73"/>
      <c r="L234" s="71">
        <f>M234+O234</f>
        <v>14.4</v>
      </c>
      <c r="M234" s="71">
        <v>14.4</v>
      </c>
      <c r="N234" s="79"/>
      <c r="O234" s="71"/>
      <c r="P234" s="53"/>
      <c r="Q234" s="53"/>
      <c r="R234" s="53"/>
      <c r="S234" s="53"/>
      <c r="T234" s="45"/>
      <c r="U234" s="43">
        <f>F234-C234</f>
        <v>0</v>
      </c>
    </row>
    <row r="235" spans="1:20" ht="21" customHeight="1">
      <c r="A235" s="66">
        <v>2</v>
      </c>
      <c r="B235" s="66" t="s">
        <v>387</v>
      </c>
      <c r="C235" s="83">
        <f>SUM(C236:C266)</f>
        <v>57.0259</v>
      </c>
      <c r="D235" s="83"/>
      <c r="E235" s="84">
        <f>SUM(E236:E266)</f>
        <v>42</v>
      </c>
      <c r="F235" s="83">
        <f>SUM(F236:F266)</f>
        <v>57.0259</v>
      </c>
      <c r="G235" s="83"/>
      <c r="H235" s="83">
        <f>SUM(H236:H266)</f>
        <v>349371.3</v>
      </c>
      <c r="I235" s="83"/>
      <c r="J235" s="83"/>
      <c r="K235" s="83"/>
      <c r="L235" s="83">
        <f>SUM(L236:L266)</f>
        <v>306.4154242424242</v>
      </c>
      <c r="M235" s="83">
        <f>SUM(M236:M266)</f>
        <v>255.44042424242423</v>
      </c>
      <c r="N235" s="83"/>
      <c r="O235" s="83">
        <f>SUM(O236:O266)</f>
        <v>50.975</v>
      </c>
      <c r="P235" s="58"/>
      <c r="Q235" s="58"/>
      <c r="R235" s="58"/>
      <c r="S235" s="58"/>
      <c r="T235" s="45"/>
    </row>
    <row r="236" spans="1:21" ht="21" customHeight="1">
      <c r="A236" s="69">
        <v>-1</v>
      </c>
      <c r="B236" s="70" t="s">
        <v>199</v>
      </c>
      <c r="C236" s="73">
        <v>7.455</v>
      </c>
      <c r="D236" s="78">
        <v>5</v>
      </c>
      <c r="E236" s="74">
        <v>7</v>
      </c>
      <c r="F236" s="73">
        <f aca="true" t="shared" si="49" ref="F236:F266">C236</f>
        <v>7.455</v>
      </c>
      <c r="G236" s="83"/>
      <c r="H236" s="73">
        <v>41170</v>
      </c>
      <c r="I236" s="83"/>
      <c r="J236" s="83"/>
      <c r="K236" s="83"/>
      <c r="L236" s="71">
        <f aca="true" t="shared" si="50" ref="L236:L266">M236+O236</f>
        <v>37.275</v>
      </c>
      <c r="M236" s="73">
        <v>37.275</v>
      </c>
      <c r="N236" s="83"/>
      <c r="O236" s="83"/>
      <c r="P236" s="58"/>
      <c r="Q236" s="58"/>
      <c r="R236" s="58"/>
      <c r="S236" s="58"/>
      <c r="T236" s="45"/>
      <c r="U236" s="43">
        <f aca="true" t="shared" si="51" ref="U236:U259">F236-C236</f>
        <v>0</v>
      </c>
    </row>
    <row r="237" spans="1:21" ht="21" customHeight="1">
      <c r="A237" s="69">
        <v>-2</v>
      </c>
      <c r="B237" s="70" t="s">
        <v>406</v>
      </c>
      <c r="C237" s="73">
        <v>3.0429000000000004</v>
      </c>
      <c r="D237" s="78">
        <v>5</v>
      </c>
      <c r="E237" s="74">
        <v>2</v>
      </c>
      <c r="F237" s="73">
        <f t="shared" si="49"/>
        <v>3.0429000000000004</v>
      </c>
      <c r="G237" s="83"/>
      <c r="H237" s="73">
        <v>18837</v>
      </c>
      <c r="I237" s="83"/>
      <c r="J237" s="83"/>
      <c r="K237" s="83"/>
      <c r="L237" s="71">
        <f t="shared" si="50"/>
        <v>15.214500000000001</v>
      </c>
      <c r="M237" s="73">
        <f>C237*5</f>
        <v>15.214500000000001</v>
      </c>
      <c r="N237" s="83"/>
      <c r="O237" s="83"/>
      <c r="P237" s="58"/>
      <c r="Q237" s="58"/>
      <c r="R237" s="58"/>
      <c r="S237" s="58"/>
      <c r="T237" s="45"/>
      <c r="U237" s="43">
        <f t="shared" si="51"/>
        <v>0</v>
      </c>
    </row>
    <row r="238" spans="1:21" ht="21" customHeight="1">
      <c r="A238" s="69">
        <v>-3</v>
      </c>
      <c r="B238" s="70" t="s">
        <v>407</v>
      </c>
      <c r="C238" s="73">
        <v>0.785</v>
      </c>
      <c r="D238" s="78">
        <v>5</v>
      </c>
      <c r="E238" s="74">
        <v>0</v>
      </c>
      <c r="F238" s="73">
        <f t="shared" si="49"/>
        <v>0.785</v>
      </c>
      <c r="G238" s="83"/>
      <c r="H238" s="73">
        <v>5102</v>
      </c>
      <c r="I238" s="83"/>
      <c r="J238" s="83"/>
      <c r="K238" s="83"/>
      <c r="L238" s="71">
        <f t="shared" si="50"/>
        <v>3.925</v>
      </c>
      <c r="M238" s="73">
        <v>3.925</v>
      </c>
      <c r="N238" s="83"/>
      <c r="O238" s="83"/>
      <c r="P238" s="58"/>
      <c r="Q238" s="58"/>
      <c r="R238" s="58"/>
      <c r="S238" s="58"/>
      <c r="T238" s="45"/>
      <c r="U238" s="43">
        <f t="shared" si="51"/>
        <v>0</v>
      </c>
    </row>
    <row r="239" spans="1:21" ht="21" customHeight="1">
      <c r="A239" s="69">
        <v>-4</v>
      </c>
      <c r="B239" s="70" t="s">
        <v>408</v>
      </c>
      <c r="C239" s="73">
        <v>1.723</v>
      </c>
      <c r="D239" s="78">
        <v>5</v>
      </c>
      <c r="E239" s="74">
        <v>1</v>
      </c>
      <c r="F239" s="73">
        <f t="shared" si="49"/>
        <v>1.723</v>
      </c>
      <c r="G239" s="83"/>
      <c r="H239" s="73">
        <v>11120</v>
      </c>
      <c r="I239" s="83"/>
      <c r="J239" s="83"/>
      <c r="K239" s="83"/>
      <c r="L239" s="71">
        <f t="shared" si="50"/>
        <v>8.615</v>
      </c>
      <c r="M239" s="73">
        <v>8.615</v>
      </c>
      <c r="N239" s="83"/>
      <c r="O239" s="83"/>
      <c r="P239" s="58"/>
      <c r="Q239" s="58"/>
      <c r="R239" s="58"/>
      <c r="S239" s="58"/>
      <c r="T239" s="45"/>
      <c r="U239" s="43">
        <f t="shared" si="51"/>
        <v>0</v>
      </c>
    </row>
    <row r="240" spans="1:21" ht="21" customHeight="1">
      <c r="A240" s="69">
        <v>-5</v>
      </c>
      <c r="B240" s="70" t="s">
        <v>409</v>
      </c>
      <c r="C240" s="73">
        <v>0.783</v>
      </c>
      <c r="D240" s="78">
        <v>5</v>
      </c>
      <c r="E240" s="74">
        <v>0</v>
      </c>
      <c r="F240" s="73">
        <f t="shared" si="49"/>
        <v>0.783</v>
      </c>
      <c r="G240" s="83"/>
      <c r="H240" s="73">
        <v>5090</v>
      </c>
      <c r="I240" s="83"/>
      <c r="J240" s="83"/>
      <c r="K240" s="83"/>
      <c r="L240" s="71">
        <f t="shared" si="50"/>
        <v>3.915</v>
      </c>
      <c r="M240" s="73">
        <v>3.915</v>
      </c>
      <c r="N240" s="83"/>
      <c r="O240" s="83"/>
      <c r="P240" s="58"/>
      <c r="Q240" s="58"/>
      <c r="R240" s="58"/>
      <c r="S240" s="58"/>
      <c r="T240" s="45"/>
      <c r="U240" s="43">
        <f t="shared" si="51"/>
        <v>0</v>
      </c>
    </row>
    <row r="241" spans="1:21" ht="21" customHeight="1">
      <c r="A241" s="69">
        <v>-6</v>
      </c>
      <c r="B241" s="70" t="s">
        <v>410</v>
      </c>
      <c r="C241" s="73">
        <v>0.302</v>
      </c>
      <c r="D241" s="78">
        <v>5</v>
      </c>
      <c r="E241" s="74">
        <v>0</v>
      </c>
      <c r="F241" s="73">
        <f t="shared" si="49"/>
        <v>0.302</v>
      </c>
      <c r="G241" s="83"/>
      <c r="H241" s="73">
        <v>1963</v>
      </c>
      <c r="I241" s="83"/>
      <c r="J241" s="83"/>
      <c r="K241" s="83"/>
      <c r="L241" s="71">
        <f t="shared" si="50"/>
        <v>1.51</v>
      </c>
      <c r="M241" s="73">
        <v>1.51</v>
      </c>
      <c r="N241" s="83"/>
      <c r="O241" s="83"/>
      <c r="P241" s="58"/>
      <c r="Q241" s="58"/>
      <c r="R241" s="58"/>
      <c r="S241" s="58"/>
      <c r="T241" s="45"/>
      <c r="U241" s="43">
        <f t="shared" si="51"/>
        <v>0</v>
      </c>
    </row>
    <row r="242" spans="1:21" ht="21" customHeight="1">
      <c r="A242" s="69">
        <v>-7</v>
      </c>
      <c r="B242" s="70" t="s">
        <v>411</v>
      </c>
      <c r="C242" s="73">
        <v>2.2</v>
      </c>
      <c r="D242" s="78">
        <v>5</v>
      </c>
      <c r="E242" s="74">
        <v>2</v>
      </c>
      <c r="F242" s="73">
        <f t="shared" si="49"/>
        <v>2.2</v>
      </c>
      <c r="G242" s="83"/>
      <c r="H242" s="73">
        <v>14300</v>
      </c>
      <c r="I242" s="83"/>
      <c r="J242" s="83"/>
      <c r="K242" s="83"/>
      <c r="L242" s="71">
        <f t="shared" si="50"/>
        <v>11</v>
      </c>
      <c r="M242" s="73">
        <v>11</v>
      </c>
      <c r="N242" s="83"/>
      <c r="O242" s="83"/>
      <c r="P242" s="58"/>
      <c r="Q242" s="58"/>
      <c r="R242" s="58"/>
      <c r="S242" s="58"/>
      <c r="T242" s="45"/>
      <c r="U242" s="43">
        <f t="shared" si="51"/>
        <v>0</v>
      </c>
    </row>
    <row r="243" spans="1:21" ht="21" customHeight="1">
      <c r="A243" s="69">
        <v>-8</v>
      </c>
      <c r="B243" s="70" t="s">
        <v>412</v>
      </c>
      <c r="C243" s="73">
        <v>0.31</v>
      </c>
      <c r="D243" s="78">
        <v>5</v>
      </c>
      <c r="E243" s="74">
        <v>0</v>
      </c>
      <c r="F243" s="73">
        <f t="shared" si="49"/>
        <v>0.31</v>
      </c>
      <c r="G243" s="83"/>
      <c r="H243" s="73">
        <v>2015</v>
      </c>
      <c r="I243" s="83"/>
      <c r="J243" s="83"/>
      <c r="K243" s="83"/>
      <c r="L243" s="71">
        <f t="shared" si="50"/>
        <v>1.55</v>
      </c>
      <c r="M243" s="73">
        <v>1.55</v>
      </c>
      <c r="N243" s="83"/>
      <c r="O243" s="83"/>
      <c r="P243" s="58"/>
      <c r="Q243" s="58"/>
      <c r="R243" s="58"/>
      <c r="S243" s="58"/>
      <c r="T243" s="45"/>
      <c r="U243" s="43">
        <f t="shared" si="51"/>
        <v>0</v>
      </c>
    </row>
    <row r="244" spans="1:21" ht="21" customHeight="1">
      <c r="A244" s="69">
        <v>-9</v>
      </c>
      <c r="B244" s="70" t="s">
        <v>200</v>
      </c>
      <c r="C244" s="73">
        <v>0.45</v>
      </c>
      <c r="D244" s="78">
        <v>7</v>
      </c>
      <c r="E244" s="74">
        <v>1</v>
      </c>
      <c r="F244" s="73">
        <f t="shared" si="49"/>
        <v>0.45</v>
      </c>
      <c r="G244" s="83"/>
      <c r="H244" s="73">
        <v>2947.5</v>
      </c>
      <c r="I244" s="83"/>
      <c r="J244" s="83"/>
      <c r="K244" s="83"/>
      <c r="L244" s="71">
        <f t="shared" si="50"/>
        <v>2.25</v>
      </c>
      <c r="M244" s="73">
        <v>2.25</v>
      </c>
      <c r="N244" s="83"/>
      <c r="O244" s="83"/>
      <c r="P244" s="58"/>
      <c r="Q244" s="58"/>
      <c r="R244" s="58"/>
      <c r="S244" s="58"/>
      <c r="T244" s="45"/>
      <c r="U244" s="43">
        <f t="shared" si="51"/>
        <v>0</v>
      </c>
    </row>
    <row r="245" spans="1:21" ht="21" customHeight="1">
      <c r="A245" s="69">
        <v>-10</v>
      </c>
      <c r="B245" s="70" t="s">
        <v>201</v>
      </c>
      <c r="C245" s="73">
        <v>2.9505000000000003</v>
      </c>
      <c r="D245" s="78">
        <v>8</v>
      </c>
      <c r="E245" s="74">
        <v>3</v>
      </c>
      <c r="F245" s="73">
        <f t="shared" si="49"/>
        <v>2.9505000000000003</v>
      </c>
      <c r="G245" s="83"/>
      <c r="H245" s="73">
        <v>20681.6</v>
      </c>
      <c r="I245" s="83"/>
      <c r="J245" s="83"/>
      <c r="K245" s="83"/>
      <c r="L245" s="71">
        <f t="shared" si="50"/>
        <v>14.752500000000001</v>
      </c>
      <c r="M245" s="73">
        <f>C245*5</f>
        <v>14.752500000000001</v>
      </c>
      <c r="N245" s="83"/>
      <c r="O245" s="83"/>
      <c r="P245" s="58"/>
      <c r="Q245" s="58"/>
      <c r="R245" s="58"/>
      <c r="S245" s="58"/>
      <c r="T245" s="45"/>
      <c r="U245" s="43">
        <f t="shared" si="51"/>
        <v>0</v>
      </c>
    </row>
    <row r="246" spans="1:21" ht="21" customHeight="1">
      <c r="A246" s="69">
        <v>-11</v>
      </c>
      <c r="B246" s="70" t="s">
        <v>202</v>
      </c>
      <c r="C246" s="73">
        <v>2.625</v>
      </c>
      <c r="D246" s="78">
        <v>5</v>
      </c>
      <c r="E246" s="74">
        <v>2</v>
      </c>
      <c r="F246" s="73">
        <f t="shared" si="49"/>
        <v>2.625</v>
      </c>
      <c r="G246" s="83"/>
      <c r="H246" s="73">
        <v>9175</v>
      </c>
      <c r="I246" s="83"/>
      <c r="J246" s="83"/>
      <c r="K246" s="83"/>
      <c r="L246" s="71">
        <f t="shared" si="50"/>
        <v>13.125</v>
      </c>
      <c r="M246" s="73">
        <f>C246*5</f>
        <v>13.125</v>
      </c>
      <c r="N246" s="83"/>
      <c r="O246" s="83"/>
      <c r="P246" s="58"/>
      <c r="Q246" s="58"/>
      <c r="R246" s="58"/>
      <c r="S246" s="58"/>
      <c r="T246" s="45"/>
      <c r="U246" s="43">
        <f t="shared" si="51"/>
        <v>0</v>
      </c>
    </row>
    <row r="247" spans="1:21" ht="21" customHeight="1">
      <c r="A247" s="69">
        <v>-12</v>
      </c>
      <c r="B247" s="70" t="s">
        <v>203</v>
      </c>
      <c r="C247" s="73">
        <v>1.28</v>
      </c>
      <c r="D247" s="78">
        <v>5</v>
      </c>
      <c r="E247" s="74">
        <v>1</v>
      </c>
      <c r="F247" s="73">
        <f t="shared" si="49"/>
        <v>1.28</v>
      </c>
      <c r="G247" s="83"/>
      <c r="H247" s="73">
        <v>6668.8</v>
      </c>
      <c r="I247" s="83"/>
      <c r="J247" s="83"/>
      <c r="K247" s="83"/>
      <c r="L247" s="71">
        <f t="shared" si="50"/>
        <v>6.4</v>
      </c>
      <c r="M247" s="73">
        <v>6.4</v>
      </c>
      <c r="N247" s="83"/>
      <c r="O247" s="83"/>
      <c r="P247" s="58"/>
      <c r="Q247" s="58"/>
      <c r="R247" s="58"/>
      <c r="S247" s="58"/>
      <c r="T247" s="45"/>
      <c r="U247" s="43">
        <f t="shared" si="51"/>
        <v>0</v>
      </c>
    </row>
    <row r="248" spans="1:21" ht="21" customHeight="1">
      <c r="A248" s="69">
        <v>-13</v>
      </c>
      <c r="B248" s="70" t="s">
        <v>204</v>
      </c>
      <c r="C248" s="73">
        <v>1.89</v>
      </c>
      <c r="D248" s="78">
        <v>8.5</v>
      </c>
      <c r="E248" s="74">
        <v>2</v>
      </c>
      <c r="F248" s="73">
        <f t="shared" si="49"/>
        <v>1.89</v>
      </c>
      <c r="G248" s="83"/>
      <c r="H248" s="73">
        <v>14779.8</v>
      </c>
      <c r="I248" s="83"/>
      <c r="J248" s="83"/>
      <c r="K248" s="83"/>
      <c r="L248" s="71">
        <f t="shared" si="50"/>
        <v>9.45</v>
      </c>
      <c r="M248" s="73">
        <f>C248*5</f>
        <v>9.45</v>
      </c>
      <c r="N248" s="83"/>
      <c r="O248" s="83"/>
      <c r="P248" s="58"/>
      <c r="Q248" s="58"/>
      <c r="R248" s="58"/>
      <c r="S248" s="58"/>
      <c r="T248" s="45"/>
      <c r="U248" s="43">
        <f t="shared" si="51"/>
        <v>0</v>
      </c>
    </row>
    <row r="249" spans="1:21" ht="21" customHeight="1">
      <c r="A249" s="69">
        <v>-14</v>
      </c>
      <c r="B249" s="70" t="s">
        <v>205</v>
      </c>
      <c r="C249" s="73">
        <v>2.49</v>
      </c>
      <c r="D249" s="78">
        <v>6</v>
      </c>
      <c r="E249" s="74">
        <v>2</v>
      </c>
      <c r="F249" s="73">
        <f t="shared" si="49"/>
        <v>2.49</v>
      </c>
      <c r="G249" s="83"/>
      <c r="H249" s="73">
        <v>19496.7</v>
      </c>
      <c r="I249" s="83"/>
      <c r="J249" s="83"/>
      <c r="K249" s="83"/>
      <c r="L249" s="71">
        <f t="shared" si="50"/>
        <v>12.45</v>
      </c>
      <c r="M249" s="73">
        <v>12.45</v>
      </c>
      <c r="N249" s="83"/>
      <c r="O249" s="83"/>
      <c r="P249" s="58"/>
      <c r="Q249" s="58"/>
      <c r="R249" s="58"/>
      <c r="S249" s="58"/>
      <c r="T249" s="45"/>
      <c r="U249" s="43">
        <f t="shared" si="51"/>
        <v>0</v>
      </c>
    </row>
    <row r="250" spans="1:21" ht="21" customHeight="1">
      <c r="A250" s="69">
        <v>-15</v>
      </c>
      <c r="B250" s="70" t="s">
        <v>206</v>
      </c>
      <c r="C250" s="73">
        <v>1.59</v>
      </c>
      <c r="D250" s="78">
        <v>6</v>
      </c>
      <c r="E250" s="74">
        <v>1</v>
      </c>
      <c r="F250" s="73">
        <f t="shared" si="49"/>
        <v>1.59</v>
      </c>
      <c r="G250" s="83"/>
      <c r="H250" s="73">
        <v>7186.8</v>
      </c>
      <c r="I250" s="83"/>
      <c r="J250" s="83"/>
      <c r="K250" s="83"/>
      <c r="L250" s="71">
        <f t="shared" si="50"/>
        <v>7.95</v>
      </c>
      <c r="M250" s="73">
        <v>7.95</v>
      </c>
      <c r="N250" s="83"/>
      <c r="O250" s="83"/>
      <c r="P250" s="58"/>
      <c r="Q250" s="58"/>
      <c r="R250" s="58"/>
      <c r="S250" s="58"/>
      <c r="T250" s="45"/>
      <c r="U250" s="43">
        <f t="shared" si="51"/>
        <v>0</v>
      </c>
    </row>
    <row r="251" spans="1:21" ht="21" customHeight="1">
      <c r="A251" s="69">
        <v>-16</v>
      </c>
      <c r="B251" s="70" t="s">
        <v>207</v>
      </c>
      <c r="C251" s="73">
        <v>2.8350000000000004</v>
      </c>
      <c r="D251" s="78">
        <v>9</v>
      </c>
      <c r="E251" s="74">
        <v>3</v>
      </c>
      <c r="F251" s="73">
        <f t="shared" si="49"/>
        <v>2.8350000000000004</v>
      </c>
      <c r="G251" s="83"/>
      <c r="H251" s="73">
        <v>26136</v>
      </c>
      <c r="I251" s="83"/>
      <c r="J251" s="83"/>
      <c r="K251" s="83"/>
      <c r="L251" s="71">
        <f t="shared" si="50"/>
        <v>22.680000000000003</v>
      </c>
      <c r="M251" s="73">
        <f>C251*8</f>
        <v>22.680000000000003</v>
      </c>
      <c r="N251" s="83"/>
      <c r="O251" s="83"/>
      <c r="P251" s="58"/>
      <c r="Q251" s="58"/>
      <c r="R251" s="58"/>
      <c r="S251" s="58"/>
      <c r="T251" s="45"/>
      <c r="U251" s="43">
        <f t="shared" si="51"/>
        <v>0</v>
      </c>
    </row>
    <row r="252" spans="1:21" ht="21" customHeight="1">
      <c r="A252" s="69">
        <v>-17</v>
      </c>
      <c r="B252" s="70" t="s">
        <v>208</v>
      </c>
      <c r="C252" s="73">
        <v>1.3</v>
      </c>
      <c r="D252" s="78">
        <v>7</v>
      </c>
      <c r="E252" s="74">
        <v>1</v>
      </c>
      <c r="F252" s="73">
        <f t="shared" si="49"/>
        <v>1.3</v>
      </c>
      <c r="G252" s="83"/>
      <c r="H252" s="73">
        <v>10647</v>
      </c>
      <c r="I252" s="83"/>
      <c r="J252" s="83"/>
      <c r="K252" s="83"/>
      <c r="L252" s="71">
        <f t="shared" si="50"/>
        <v>6.5</v>
      </c>
      <c r="M252" s="73">
        <f>C252*5</f>
        <v>6.5</v>
      </c>
      <c r="N252" s="83"/>
      <c r="O252" s="83"/>
      <c r="P252" s="58"/>
      <c r="Q252" s="58"/>
      <c r="R252" s="58"/>
      <c r="S252" s="58"/>
      <c r="T252" s="45"/>
      <c r="U252" s="43">
        <f t="shared" si="51"/>
        <v>0</v>
      </c>
    </row>
    <row r="253" spans="1:21" ht="21" customHeight="1">
      <c r="A253" s="69">
        <v>-18</v>
      </c>
      <c r="B253" s="70" t="s">
        <v>209</v>
      </c>
      <c r="C253" s="73">
        <v>4.2</v>
      </c>
      <c r="D253" s="78">
        <v>5</v>
      </c>
      <c r="E253" s="74">
        <v>4</v>
      </c>
      <c r="F253" s="73">
        <f t="shared" si="49"/>
        <v>4.2</v>
      </c>
      <c r="G253" s="83"/>
      <c r="H253" s="73">
        <v>19760</v>
      </c>
      <c r="I253" s="83"/>
      <c r="J253" s="83"/>
      <c r="K253" s="83"/>
      <c r="L253" s="71">
        <f t="shared" si="50"/>
        <v>21</v>
      </c>
      <c r="M253" s="73">
        <v>21</v>
      </c>
      <c r="N253" s="83"/>
      <c r="O253" s="83"/>
      <c r="P253" s="58"/>
      <c r="Q253" s="58"/>
      <c r="R253" s="58"/>
      <c r="S253" s="58"/>
      <c r="T253" s="45"/>
      <c r="U253" s="43">
        <f t="shared" si="51"/>
        <v>0</v>
      </c>
    </row>
    <row r="254" spans="1:21" ht="21" customHeight="1">
      <c r="A254" s="69">
        <v>-19</v>
      </c>
      <c r="B254" s="70" t="s">
        <v>210</v>
      </c>
      <c r="C254" s="73">
        <v>1.82</v>
      </c>
      <c r="D254" s="78">
        <v>5</v>
      </c>
      <c r="E254" s="74">
        <v>1</v>
      </c>
      <c r="F254" s="73">
        <f t="shared" si="49"/>
        <v>1.82</v>
      </c>
      <c r="G254" s="83"/>
      <c r="H254" s="73">
        <v>13522.6</v>
      </c>
      <c r="I254" s="83"/>
      <c r="J254" s="83"/>
      <c r="K254" s="83"/>
      <c r="L254" s="71">
        <f t="shared" si="50"/>
        <v>9.1</v>
      </c>
      <c r="M254" s="73">
        <v>9.1</v>
      </c>
      <c r="N254" s="83"/>
      <c r="O254" s="83"/>
      <c r="P254" s="58"/>
      <c r="Q254" s="58"/>
      <c r="R254" s="58"/>
      <c r="S254" s="58"/>
      <c r="T254" s="45"/>
      <c r="U254" s="43">
        <f t="shared" si="51"/>
        <v>0</v>
      </c>
    </row>
    <row r="255" spans="1:21" ht="21" customHeight="1">
      <c r="A255" s="69">
        <v>-20</v>
      </c>
      <c r="B255" s="70" t="s">
        <v>211</v>
      </c>
      <c r="C255" s="73">
        <v>1.27</v>
      </c>
      <c r="D255" s="78">
        <v>5</v>
      </c>
      <c r="E255" s="74">
        <v>1</v>
      </c>
      <c r="F255" s="73">
        <f t="shared" si="49"/>
        <v>1.27</v>
      </c>
      <c r="G255" s="83"/>
      <c r="H255" s="73">
        <v>9093.2</v>
      </c>
      <c r="I255" s="83"/>
      <c r="J255" s="83"/>
      <c r="K255" s="83"/>
      <c r="L255" s="71">
        <f t="shared" si="50"/>
        <v>6.35</v>
      </c>
      <c r="M255" s="73">
        <v>6.35</v>
      </c>
      <c r="N255" s="83"/>
      <c r="O255" s="83"/>
      <c r="P255" s="58"/>
      <c r="Q255" s="58"/>
      <c r="R255" s="58"/>
      <c r="S255" s="58"/>
      <c r="T255" s="45"/>
      <c r="U255" s="43">
        <f t="shared" si="51"/>
        <v>0</v>
      </c>
    </row>
    <row r="256" spans="1:21" ht="21" customHeight="1">
      <c r="A256" s="69">
        <v>-21</v>
      </c>
      <c r="B256" s="70" t="s">
        <v>413</v>
      </c>
      <c r="C256" s="73">
        <v>2.9295</v>
      </c>
      <c r="D256" s="78">
        <v>8.5</v>
      </c>
      <c r="E256" s="74">
        <v>3</v>
      </c>
      <c r="F256" s="73">
        <f t="shared" si="49"/>
        <v>2.9295</v>
      </c>
      <c r="G256" s="83"/>
      <c r="H256" s="73">
        <v>26979.3</v>
      </c>
      <c r="I256" s="83"/>
      <c r="J256" s="83"/>
      <c r="K256" s="83"/>
      <c r="L256" s="71">
        <f t="shared" si="50"/>
        <v>23.436</v>
      </c>
      <c r="M256" s="73">
        <f>C256*8</f>
        <v>23.436</v>
      </c>
      <c r="N256" s="83"/>
      <c r="O256" s="83"/>
      <c r="P256" s="58"/>
      <c r="Q256" s="58"/>
      <c r="R256" s="58"/>
      <c r="S256" s="58"/>
      <c r="T256" s="45"/>
      <c r="U256" s="43">
        <f t="shared" si="51"/>
        <v>0</v>
      </c>
    </row>
    <row r="257" spans="1:21" ht="21" customHeight="1">
      <c r="A257" s="69">
        <v>-22</v>
      </c>
      <c r="B257" s="70" t="s">
        <v>212</v>
      </c>
      <c r="C257" s="73">
        <v>0.9</v>
      </c>
      <c r="D257" s="78">
        <v>9</v>
      </c>
      <c r="E257" s="74">
        <v>0</v>
      </c>
      <c r="F257" s="73">
        <f t="shared" si="49"/>
        <v>0.9</v>
      </c>
      <c r="G257" s="83"/>
      <c r="H257" s="73">
        <v>10089</v>
      </c>
      <c r="I257" s="83"/>
      <c r="J257" s="83"/>
      <c r="K257" s="83"/>
      <c r="L257" s="71">
        <f t="shared" si="50"/>
        <v>8.492424242424242</v>
      </c>
      <c r="M257" s="73">
        <v>8.492424242424242</v>
      </c>
      <c r="N257" s="83"/>
      <c r="O257" s="83"/>
      <c r="P257" s="58"/>
      <c r="Q257" s="58"/>
      <c r="R257" s="58"/>
      <c r="S257" s="58"/>
      <c r="T257" s="45"/>
      <c r="U257" s="43">
        <f t="shared" si="51"/>
        <v>0</v>
      </c>
    </row>
    <row r="258" spans="1:21" ht="21" customHeight="1">
      <c r="A258" s="69">
        <v>-23</v>
      </c>
      <c r="B258" s="70" t="s">
        <v>213</v>
      </c>
      <c r="C258" s="73">
        <v>0.7</v>
      </c>
      <c r="D258" s="78">
        <v>5</v>
      </c>
      <c r="E258" s="74">
        <v>0</v>
      </c>
      <c r="F258" s="73">
        <f t="shared" si="49"/>
        <v>0.7</v>
      </c>
      <c r="G258" s="83"/>
      <c r="H258" s="73">
        <v>4711</v>
      </c>
      <c r="I258" s="83"/>
      <c r="J258" s="83"/>
      <c r="K258" s="83"/>
      <c r="L258" s="71">
        <f t="shared" si="50"/>
        <v>3.5</v>
      </c>
      <c r="M258" s="73">
        <v>3.5</v>
      </c>
      <c r="N258" s="83"/>
      <c r="O258" s="83"/>
      <c r="P258" s="58"/>
      <c r="Q258" s="58"/>
      <c r="R258" s="58"/>
      <c r="S258" s="58"/>
      <c r="T258" s="45"/>
      <c r="U258" s="43">
        <f t="shared" si="51"/>
        <v>0</v>
      </c>
    </row>
    <row r="259" spans="1:21" ht="21" customHeight="1">
      <c r="A259" s="69">
        <v>-24</v>
      </c>
      <c r="B259" s="70" t="s">
        <v>214</v>
      </c>
      <c r="C259" s="73">
        <v>1</v>
      </c>
      <c r="D259" s="78">
        <v>5</v>
      </c>
      <c r="E259" s="74">
        <v>1</v>
      </c>
      <c r="F259" s="73">
        <f t="shared" si="49"/>
        <v>1</v>
      </c>
      <c r="G259" s="83"/>
      <c r="H259" s="73">
        <v>5100</v>
      </c>
      <c r="I259" s="83"/>
      <c r="J259" s="83"/>
      <c r="K259" s="83"/>
      <c r="L259" s="71">
        <f t="shared" si="50"/>
        <v>5</v>
      </c>
      <c r="M259" s="73">
        <v>5</v>
      </c>
      <c r="N259" s="83"/>
      <c r="O259" s="83"/>
      <c r="P259" s="58"/>
      <c r="Q259" s="58"/>
      <c r="R259" s="58"/>
      <c r="S259" s="58"/>
      <c r="T259" s="45"/>
      <c r="U259" s="43">
        <f t="shared" si="51"/>
        <v>0</v>
      </c>
    </row>
    <row r="260" spans="1:20" ht="21" customHeight="1">
      <c r="A260" s="69">
        <v>-25</v>
      </c>
      <c r="B260" s="70" t="s">
        <v>215</v>
      </c>
      <c r="C260" s="73">
        <v>1</v>
      </c>
      <c r="D260" s="73">
        <v>5</v>
      </c>
      <c r="E260" s="74">
        <v>0</v>
      </c>
      <c r="F260" s="73">
        <f t="shared" si="49"/>
        <v>1</v>
      </c>
      <c r="G260" s="83"/>
      <c r="H260" s="73">
        <v>3600</v>
      </c>
      <c r="I260" s="83"/>
      <c r="J260" s="83"/>
      <c r="K260" s="83"/>
      <c r="L260" s="71">
        <f t="shared" si="50"/>
        <v>5</v>
      </c>
      <c r="M260" s="83"/>
      <c r="N260" s="83"/>
      <c r="O260" s="71">
        <f aca="true" t="shared" si="52" ref="O260:O266">F260*5</f>
        <v>5</v>
      </c>
      <c r="P260" s="58"/>
      <c r="Q260" s="58"/>
      <c r="R260" s="58"/>
      <c r="S260" s="58"/>
      <c r="T260" s="45"/>
    </row>
    <row r="261" spans="1:20" ht="21" customHeight="1">
      <c r="A261" s="69">
        <v>-26</v>
      </c>
      <c r="B261" s="70" t="s">
        <v>216</v>
      </c>
      <c r="C261" s="73">
        <v>1</v>
      </c>
      <c r="D261" s="73">
        <v>5</v>
      </c>
      <c r="E261" s="72">
        <v>0</v>
      </c>
      <c r="F261" s="73">
        <f t="shared" si="49"/>
        <v>1</v>
      </c>
      <c r="G261" s="71"/>
      <c r="H261" s="73">
        <v>3500</v>
      </c>
      <c r="I261" s="71"/>
      <c r="J261" s="71"/>
      <c r="K261" s="71"/>
      <c r="L261" s="71">
        <f t="shared" si="50"/>
        <v>5</v>
      </c>
      <c r="M261" s="71"/>
      <c r="N261" s="67"/>
      <c r="O261" s="71">
        <f t="shared" si="52"/>
        <v>5</v>
      </c>
      <c r="P261" s="53"/>
      <c r="Q261" s="53"/>
      <c r="R261" s="53"/>
      <c r="S261" s="53"/>
      <c r="T261" s="45"/>
    </row>
    <row r="262" spans="1:20" ht="21" customHeight="1">
      <c r="A262" s="69">
        <v>-27</v>
      </c>
      <c r="B262" s="70" t="s">
        <v>43</v>
      </c>
      <c r="C262" s="73">
        <v>2.415</v>
      </c>
      <c r="D262" s="73">
        <v>5</v>
      </c>
      <c r="E262" s="72">
        <v>1</v>
      </c>
      <c r="F262" s="73">
        <f t="shared" si="49"/>
        <v>2.415</v>
      </c>
      <c r="G262" s="71"/>
      <c r="H262" s="73">
        <v>10500</v>
      </c>
      <c r="I262" s="71"/>
      <c r="J262" s="71"/>
      <c r="K262" s="71"/>
      <c r="L262" s="71">
        <f t="shared" si="50"/>
        <v>12.075</v>
      </c>
      <c r="M262" s="71"/>
      <c r="N262" s="67"/>
      <c r="O262" s="71">
        <f t="shared" si="52"/>
        <v>12.075</v>
      </c>
      <c r="P262" s="53"/>
      <c r="Q262" s="53"/>
      <c r="R262" s="53"/>
      <c r="S262" s="53"/>
      <c r="T262" s="45"/>
    </row>
    <row r="263" spans="1:20" ht="21" customHeight="1">
      <c r="A263" s="69">
        <v>-28</v>
      </c>
      <c r="B263" s="70" t="s">
        <v>217</v>
      </c>
      <c r="C263" s="73">
        <v>2.1</v>
      </c>
      <c r="D263" s="73">
        <v>5</v>
      </c>
      <c r="E263" s="72">
        <v>1</v>
      </c>
      <c r="F263" s="73">
        <f t="shared" si="49"/>
        <v>2.1</v>
      </c>
      <c r="G263" s="71"/>
      <c r="H263" s="73">
        <v>7200</v>
      </c>
      <c r="I263" s="71"/>
      <c r="J263" s="71"/>
      <c r="K263" s="71"/>
      <c r="L263" s="71">
        <f t="shared" si="50"/>
        <v>10.5</v>
      </c>
      <c r="M263" s="71"/>
      <c r="N263" s="67"/>
      <c r="O263" s="71">
        <f t="shared" si="52"/>
        <v>10.5</v>
      </c>
      <c r="P263" s="53"/>
      <c r="Q263" s="53"/>
      <c r="R263" s="53"/>
      <c r="S263" s="53"/>
      <c r="T263" s="45"/>
    </row>
    <row r="264" spans="1:20" ht="21" customHeight="1">
      <c r="A264" s="69">
        <v>-29</v>
      </c>
      <c r="B264" s="70" t="s">
        <v>218</v>
      </c>
      <c r="C264" s="73">
        <v>1.68</v>
      </c>
      <c r="D264" s="73">
        <v>5</v>
      </c>
      <c r="E264" s="72">
        <v>1</v>
      </c>
      <c r="F264" s="73">
        <f t="shared" si="49"/>
        <v>1.68</v>
      </c>
      <c r="G264" s="71"/>
      <c r="H264" s="73">
        <v>9600</v>
      </c>
      <c r="I264" s="71"/>
      <c r="J264" s="71"/>
      <c r="K264" s="71"/>
      <c r="L264" s="71">
        <f t="shared" si="50"/>
        <v>8.4</v>
      </c>
      <c r="M264" s="71"/>
      <c r="N264" s="67"/>
      <c r="O264" s="71">
        <f t="shared" si="52"/>
        <v>8.4</v>
      </c>
      <c r="P264" s="53"/>
      <c r="Q264" s="53"/>
      <c r="R264" s="53"/>
      <c r="S264" s="53"/>
      <c r="T264" s="45"/>
    </row>
    <row r="265" spans="1:20" ht="21" customHeight="1">
      <c r="A265" s="69">
        <v>-30</v>
      </c>
      <c r="B265" s="70" t="s">
        <v>219</v>
      </c>
      <c r="C265" s="73">
        <v>1</v>
      </c>
      <c r="D265" s="73">
        <v>5</v>
      </c>
      <c r="E265" s="72">
        <v>1</v>
      </c>
      <c r="F265" s="73">
        <f t="shared" si="49"/>
        <v>1</v>
      </c>
      <c r="G265" s="71"/>
      <c r="H265" s="73">
        <v>5500</v>
      </c>
      <c r="I265" s="71"/>
      <c r="J265" s="71"/>
      <c r="K265" s="71"/>
      <c r="L265" s="71">
        <f t="shared" si="50"/>
        <v>5</v>
      </c>
      <c r="M265" s="71"/>
      <c r="N265" s="67"/>
      <c r="O265" s="71">
        <f t="shared" si="52"/>
        <v>5</v>
      </c>
      <c r="P265" s="53"/>
      <c r="Q265" s="53"/>
      <c r="R265" s="53"/>
      <c r="S265" s="53"/>
      <c r="T265" s="45"/>
    </row>
    <row r="266" spans="1:20" ht="21" customHeight="1">
      <c r="A266" s="69">
        <v>-31</v>
      </c>
      <c r="B266" s="70" t="s">
        <v>220</v>
      </c>
      <c r="C266" s="73">
        <v>1</v>
      </c>
      <c r="D266" s="73">
        <v>5</v>
      </c>
      <c r="E266" s="72">
        <v>0</v>
      </c>
      <c r="F266" s="73">
        <f t="shared" si="49"/>
        <v>1</v>
      </c>
      <c r="G266" s="71"/>
      <c r="H266" s="73">
        <v>2900</v>
      </c>
      <c r="I266" s="71"/>
      <c r="J266" s="71"/>
      <c r="K266" s="71"/>
      <c r="L266" s="71">
        <f t="shared" si="50"/>
        <v>5</v>
      </c>
      <c r="M266" s="71"/>
      <c r="N266" s="67"/>
      <c r="O266" s="71">
        <f t="shared" si="52"/>
        <v>5</v>
      </c>
      <c r="P266" s="53"/>
      <c r="Q266" s="53"/>
      <c r="R266" s="53"/>
      <c r="S266" s="53"/>
      <c r="T266" s="45"/>
    </row>
    <row r="267" spans="1:22" ht="21" customHeight="1">
      <c r="A267" s="66" t="s">
        <v>414</v>
      </c>
      <c r="B267" s="66" t="s">
        <v>415</v>
      </c>
      <c r="C267" s="67">
        <f>C268+C277</f>
        <v>44.675</v>
      </c>
      <c r="D267" s="67"/>
      <c r="E267" s="68">
        <f>E268+E277</f>
        <v>58</v>
      </c>
      <c r="F267" s="67">
        <f>F268+F277</f>
        <v>44.675</v>
      </c>
      <c r="G267" s="67"/>
      <c r="H267" s="67">
        <f>H268+H277</f>
        <v>267809</v>
      </c>
      <c r="I267" s="67"/>
      <c r="J267" s="67"/>
      <c r="K267" s="67"/>
      <c r="L267" s="67">
        <f>L268+L277</f>
        <v>315.95000000000005</v>
      </c>
      <c r="M267" s="67">
        <f>M268+M277</f>
        <v>268.175</v>
      </c>
      <c r="N267" s="67"/>
      <c r="O267" s="67">
        <f>O268+O277</f>
        <v>47.775000000000006</v>
      </c>
      <c r="P267" s="54"/>
      <c r="Q267" s="54"/>
      <c r="R267" s="54"/>
      <c r="S267" s="54"/>
      <c r="T267" s="45"/>
      <c r="V267" s="43">
        <f>O267+M267-L267</f>
        <v>0</v>
      </c>
    </row>
    <row r="268" spans="1:20" ht="21" customHeight="1">
      <c r="A268" s="66">
        <v>1</v>
      </c>
      <c r="B268" s="66" t="s">
        <v>385</v>
      </c>
      <c r="C268" s="67">
        <f>SUM(C269:C276)</f>
        <v>13.225</v>
      </c>
      <c r="D268" s="67"/>
      <c r="E268" s="68">
        <f>SUM(E269:E276)</f>
        <v>10</v>
      </c>
      <c r="F268" s="67">
        <f>SUM(F269:F276)</f>
        <v>13.225</v>
      </c>
      <c r="G268" s="67"/>
      <c r="H268" s="67">
        <f>SUM(H269:H276)</f>
        <v>135735</v>
      </c>
      <c r="I268" s="67"/>
      <c r="J268" s="67"/>
      <c r="K268" s="67"/>
      <c r="L268" s="67">
        <f>SUM(L269:L276)</f>
        <v>158.70000000000002</v>
      </c>
      <c r="M268" s="67">
        <f>SUM(M269:M276)</f>
        <v>158.70000000000002</v>
      </c>
      <c r="N268" s="67"/>
      <c r="O268" s="67"/>
      <c r="P268" s="54"/>
      <c r="Q268" s="54"/>
      <c r="R268" s="54"/>
      <c r="S268" s="54"/>
      <c r="T268" s="45"/>
    </row>
    <row r="269" spans="1:21" ht="21" customHeight="1">
      <c r="A269" s="69">
        <v>-1</v>
      </c>
      <c r="B269" s="70" t="s">
        <v>222</v>
      </c>
      <c r="C269" s="71">
        <v>1.3</v>
      </c>
      <c r="D269" s="71">
        <v>11</v>
      </c>
      <c r="E269" s="72">
        <v>1</v>
      </c>
      <c r="F269" s="71">
        <f aca="true" t="shared" si="53" ref="F269:F276">C269</f>
        <v>1.3</v>
      </c>
      <c r="G269" s="67"/>
      <c r="H269" s="73">
        <v>12246</v>
      </c>
      <c r="I269" s="67"/>
      <c r="J269" s="67"/>
      <c r="K269" s="67"/>
      <c r="L269" s="71">
        <f aca="true" t="shared" si="54" ref="L269:L276">M269+O269</f>
        <v>15.6</v>
      </c>
      <c r="M269" s="71">
        <v>15.6</v>
      </c>
      <c r="N269" s="67"/>
      <c r="O269" s="67"/>
      <c r="P269" s="54"/>
      <c r="Q269" s="54"/>
      <c r="R269" s="54"/>
      <c r="S269" s="54"/>
      <c r="T269" s="45"/>
      <c r="U269" s="43">
        <f aca="true" t="shared" si="55" ref="U269:U276">F269-C269</f>
        <v>0</v>
      </c>
    </row>
    <row r="270" spans="1:21" ht="21" customHeight="1">
      <c r="A270" s="69">
        <v>-2</v>
      </c>
      <c r="B270" s="70" t="s">
        <v>223</v>
      </c>
      <c r="C270" s="71">
        <v>1.7</v>
      </c>
      <c r="D270" s="71" t="s">
        <v>224</v>
      </c>
      <c r="E270" s="72">
        <v>1</v>
      </c>
      <c r="F270" s="71">
        <f t="shared" si="53"/>
        <v>1.7</v>
      </c>
      <c r="G270" s="67"/>
      <c r="H270" s="73">
        <v>26765</v>
      </c>
      <c r="I270" s="67"/>
      <c r="J270" s="67"/>
      <c r="K270" s="67"/>
      <c r="L270" s="71">
        <f t="shared" si="54"/>
        <v>20.4</v>
      </c>
      <c r="M270" s="71">
        <v>20.4</v>
      </c>
      <c r="N270" s="67"/>
      <c r="O270" s="67"/>
      <c r="P270" s="54"/>
      <c r="Q270" s="54"/>
      <c r="R270" s="54"/>
      <c r="S270" s="54"/>
      <c r="T270" s="45"/>
      <c r="U270" s="43">
        <f t="shared" si="55"/>
        <v>0</v>
      </c>
    </row>
    <row r="271" spans="1:21" ht="21" customHeight="1">
      <c r="A271" s="69">
        <v>-3</v>
      </c>
      <c r="B271" s="70" t="s">
        <v>225</v>
      </c>
      <c r="C271" s="71">
        <v>2.1</v>
      </c>
      <c r="D271" s="71">
        <v>10</v>
      </c>
      <c r="E271" s="72">
        <v>2</v>
      </c>
      <c r="F271" s="71">
        <f t="shared" si="53"/>
        <v>2.1</v>
      </c>
      <c r="G271" s="67"/>
      <c r="H271" s="73">
        <v>15897</v>
      </c>
      <c r="I271" s="67"/>
      <c r="J271" s="67"/>
      <c r="K271" s="67"/>
      <c r="L271" s="71">
        <f t="shared" si="54"/>
        <v>25.2</v>
      </c>
      <c r="M271" s="71">
        <v>25.2</v>
      </c>
      <c r="N271" s="67"/>
      <c r="O271" s="67"/>
      <c r="P271" s="54"/>
      <c r="Q271" s="54"/>
      <c r="R271" s="54"/>
      <c r="S271" s="54"/>
      <c r="T271" s="45"/>
      <c r="U271" s="43">
        <f t="shared" si="55"/>
        <v>0</v>
      </c>
    </row>
    <row r="272" spans="1:21" ht="21" customHeight="1">
      <c r="A272" s="69">
        <v>-4</v>
      </c>
      <c r="B272" s="70" t="s">
        <v>226</v>
      </c>
      <c r="C272" s="71">
        <v>4.725</v>
      </c>
      <c r="D272" s="71">
        <v>10</v>
      </c>
      <c r="E272" s="72">
        <v>4</v>
      </c>
      <c r="F272" s="71">
        <f t="shared" si="53"/>
        <v>4.725</v>
      </c>
      <c r="G272" s="67"/>
      <c r="H272" s="73">
        <v>49275</v>
      </c>
      <c r="I272" s="67"/>
      <c r="J272" s="67"/>
      <c r="K272" s="67"/>
      <c r="L272" s="71">
        <f t="shared" si="54"/>
        <v>56.7</v>
      </c>
      <c r="M272" s="71">
        <v>56.7</v>
      </c>
      <c r="N272" s="67"/>
      <c r="O272" s="67"/>
      <c r="P272" s="54"/>
      <c r="Q272" s="54"/>
      <c r="R272" s="54"/>
      <c r="S272" s="54"/>
      <c r="T272" s="45"/>
      <c r="U272" s="43">
        <f t="shared" si="55"/>
        <v>0</v>
      </c>
    </row>
    <row r="273" spans="1:21" ht="21" customHeight="1">
      <c r="A273" s="69">
        <v>-5</v>
      </c>
      <c r="B273" s="70" t="s">
        <v>227</v>
      </c>
      <c r="C273" s="71">
        <v>0.5</v>
      </c>
      <c r="D273" s="71">
        <v>10</v>
      </c>
      <c r="E273" s="72">
        <v>1</v>
      </c>
      <c r="F273" s="71">
        <f t="shared" si="53"/>
        <v>0.5</v>
      </c>
      <c r="G273" s="67"/>
      <c r="H273" s="73">
        <v>2945</v>
      </c>
      <c r="I273" s="67"/>
      <c r="J273" s="67"/>
      <c r="K273" s="67"/>
      <c r="L273" s="71">
        <f t="shared" si="54"/>
        <v>6</v>
      </c>
      <c r="M273" s="71">
        <v>6</v>
      </c>
      <c r="N273" s="67"/>
      <c r="O273" s="67"/>
      <c r="P273" s="54"/>
      <c r="Q273" s="54"/>
      <c r="R273" s="54"/>
      <c r="S273" s="54"/>
      <c r="T273" s="45"/>
      <c r="U273" s="43">
        <f t="shared" si="55"/>
        <v>0</v>
      </c>
    </row>
    <row r="274" spans="1:21" ht="21" customHeight="1">
      <c r="A274" s="69">
        <v>-6</v>
      </c>
      <c r="B274" s="70" t="s">
        <v>228</v>
      </c>
      <c r="C274" s="71">
        <v>1.4</v>
      </c>
      <c r="D274" s="71">
        <v>10</v>
      </c>
      <c r="E274" s="72">
        <v>1</v>
      </c>
      <c r="F274" s="71">
        <f t="shared" si="53"/>
        <v>1.4</v>
      </c>
      <c r="G274" s="67"/>
      <c r="H274" s="73">
        <v>15134</v>
      </c>
      <c r="I274" s="67"/>
      <c r="J274" s="67"/>
      <c r="K274" s="67"/>
      <c r="L274" s="71">
        <f t="shared" si="54"/>
        <v>16.8</v>
      </c>
      <c r="M274" s="71">
        <v>16.8</v>
      </c>
      <c r="N274" s="67"/>
      <c r="O274" s="67"/>
      <c r="P274" s="54"/>
      <c r="Q274" s="54"/>
      <c r="R274" s="54"/>
      <c r="S274" s="54"/>
      <c r="T274" s="45"/>
      <c r="U274" s="43">
        <f t="shared" si="55"/>
        <v>0</v>
      </c>
    </row>
    <row r="275" spans="1:21" ht="21" customHeight="1">
      <c r="A275" s="69">
        <v>-7</v>
      </c>
      <c r="B275" s="70" t="s">
        <v>229</v>
      </c>
      <c r="C275" s="73">
        <v>0.8</v>
      </c>
      <c r="D275" s="73">
        <v>10</v>
      </c>
      <c r="E275" s="74">
        <v>0</v>
      </c>
      <c r="F275" s="71">
        <f t="shared" si="53"/>
        <v>0.8</v>
      </c>
      <c r="G275" s="71"/>
      <c r="H275" s="73">
        <v>7656</v>
      </c>
      <c r="I275" s="73"/>
      <c r="J275" s="73"/>
      <c r="K275" s="73"/>
      <c r="L275" s="71">
        <f t="shared" si="54"/>
        <v>9.6</v>
      </c>
      <c r="M275" s="71">
        <v>9.6</v>
      </c>
      <c r="N275" s="71"/>
      <c r="O275" s="71"/>
      <c r="P275" s="53"/>
      <c r="Q275" s="53"/>
      <c r="R275" s="53"/>
      <c r="S275" s="53"/>
      <c r="T275" s="45"/>
      <c r="U275" s="43">
        <f t="shared" si="55"/>
        <v>0</v>
      </c>
    </row>
    <row r="276" spans="1:21" ht="21" customHeight="1">
      <c r="A276" s="69">
        <v>-8</v>
      </c>
      <c r="B276" s="70" t="s">
        <v>230</v>
      </c>
      <c r="C276" s="73">
        <v>0.7</v>
      </c>
      <c r="D276" s="73">
        <v>10</v>
      </c>
      <c r="E276" s="74">
        <v>0</v>
      </c>
      <c r="F276" s="71">
        <f t="shared" si="53"/>
        <v>0.7</v>
      </c>
      <c r="G276" s="71"/>
      <c r="H276" s="73">
        <v>5817</v>
      </c>
      <c r="I276" s="73"/>
      <c r="J276" s="73"/>
      <c r="K276" s="73"/>
      <c r="L276" s="71">
        <f t="shared" si="54"/>
        <v>8.4</v>
      </c>
      <c r="M276" s="71">
        <v>8.4</v>
      </c>
      <c r="N276" s="71"/>
      <c r="O276" s="71"/>
      <c r="P276" s="53"/>
      <c r="Q276" s="53"/>
      <c r="R276" s="53"/>
      <c r="S276" s="53"/>
      <c r="T276" s="45"/>
      <c r="U276" s="43">
        <f t="shared" si="55"/>
        <v>0</v>
      </c>
    </row>
    <row r="277" spans="1:20" ht="21" customHeight="1">
      <c r="A277" s="66">
        <v>2</v>
      </c>
      <c r="B277" s="66" t="s">
        <v>387</v>
      </c>
      <c r="C277" s="83">
        <f>SUM(C278:C303)</f>
        <v>31.45</v>
      </c>
      <c r="D277" s="83"/>
      <c r="E277" s="84">
        <f>SUM(E278:E303)</f>
        <v>48</v>
      </c>
      <c r="F277" s="83">
        <f>SUM(F278:F303)</f>
        <v>31.45</v>
      </c>
      <c r="G277" s="83"/>
      <c r="H277" s="83">
        <f>SUM(H278:H303)</f>
        <v>132074</v>
      </c>
      <c r="I277" s="83"/>
      <c r="J277" s="83"/>
      <c r="K277" s="83"/>
      <c r="L277" s="83">
        <f>SUM(L278:L303)</f>
        <v>157.25</v>
      </c>
      <c r="M277" s="83">
        <f>SUM(M278:M303)</f>
        <v>109.475</v>
      </c>
      <c r="N277" s="83"/>
      <c r="O277" s="83">
        <f>SUM(O278:O303)</f>
        <v>47.775000000000006</v>
      </c>
      <c r="P277" s="54"/>
      <c r="Q277" s="54"/>
      <c r="R277" s="54"/>
      <c r="S277" s="54"/>
      <c r="T277" s="45"/>
    </row>
    <row r="278" spans="1:21" ht="21" customHeight="1">
      <c r="A278" s="69">
        <v>-1</v>
      </c>
      <c r="B278" s="70" t="s">
        <v>231</v>
      </c>
      <c r="C278" s="73">
        <v>0.6</v>
      </c>
      <c r="D278" s="73">
        <v>8</v>
      </c>
      <c r="E278" s="72">
        <v>0</v>
      </c>
      <c r="F278" s="71">
        <f aca="true" t="shared" si="56" ref="F278:F303">C278</f>
        <v>0.6</v>
      </c>
      <c r="G278" s="67"/>
      <c r="H278" s="71">
        <v>3414</v>
      </c>
      <c r="I278" s="67"/>
      <c r="J278" s="67"/>
      <c r="K278" s="67"/>
      <c r="L278" s="71">
        <f aca="true" t="shared" si="57" ref="L278:L303">M278+O278</f>
        <v>3</v>
      </c>
      <c r="M278" s="71">
        <v>3</v>
      </c>
      <c r="N278" s="67"/>
      <c r="O278" s="67"/>
      <c r="P278" s="54"/>
      <c r="Q278" s="54"/>
      <c r="R278" s="54"/>
      <c r="S278" s="54"/>
      <c r="T278" s="45"/>
      <c r="U278" s="43">
        <f aca="true" t="shared" si="58" ref="U278:U295">F278-C278</f>
        <v>0</v>
      </c>
    </row>
    <row r="279" spans="1:21" ht="21" customHeight="1">
      <c r="A279" s="69">
        <v>-2</v>
      </c>
      <c r="B279" s="70" t="s">
        <v>232</v>
      </c>
      <c r="C279" s="73">
        <v>0.9</v>
      </c>
      <c r="D279" s="73">
        <v>8</v>
      </c>
      <c r="E279" s="72">
        <v>0</v>
      </c>
      <c r="F279" s="71">
        <f t="shared" si="56"/>
        <v>0.9</v>
      </c>
      <c r="G279" s="67"/>
      <c r="H279" s="71">
        <v>5760</v>
      </c>
      <c r="I279" s="67"/>
      <c r="J279" s="67"/>
      <c r="K279" s="67"/>
      <c r="L279" s="71">
        <f t="shared" si="57"/>
        <v>4.5</v>
      </c>
      <c r="M279" s="71">
        <v>4.5</v>
      </c>
      <c r="N279" s="67"/>
      <c r="O279" s="67"/>
      <c r="P279" s="54"/>
      <c r="Q279" s="54"/>
      <c r="R279" s="54"/>
      <c r="S279" s="54"/>
      <c r="T279" s="45"/>
      <c r="U279" s="43">
        <f t="shared" si="58"/>
        <v>0</v>
      </c>
    </row>
    <row r="280" spans="1:21" ht="21" customHeight="1">
      <c r="A280" s="69">
        <v>-3</v>
      </c>
      <c r="B280" s="70" t="s">
        <v>233</v>
      </c>
      <c r="C280" s="73">
        <v>1.1</v>
      </c>
      <c r="D280" s="73">
        <v>8</v>
      </c>
      <c r="E280" s="72">
        <v>1</v>
      </c>
      <c r="F280" s="71">
        <f t="shared" si="56"/>
        <v>1.1</v>
      </c>
      <c r="G280" s="67"/>
      <c r="H280" s="71">
        <v>6941</v>
      </c>
      <c r="I280" s="67"/>
      <c r="J280" s="67"/>
      <c r="K280" s="67"/>
      <c r="L280" s="71">
        <f t="shared" si="57"/>
        <v>5.5</v>
      </c>
      <c r="M280" s="71">
        <v>5.5</v>
      </c>
      <c r="N280" s="67"/>
      <c r="O280" s="67"/>
      <c r="P280" s="54"/>
      <c r="Q280" s="54"/>
      <c r="R280" s="54"/>
      <c r="S280" s="54"/>
      <c r="T280" s="45"/>
      <c r="U280" s="43">
        <f t="shared" si="58"/>
        <v>0</v>
      </c>
    </row>
    <row r="281" spans="1:21" ht="21" customHeight="1">
      <c r="A281" s="69">
        <v>-4</v>
      </c>
      <c r="B281" s="70" t="s">
        <v>234</v>
      </c>
      <c r="C281" s="73">
        <v>1.1</v>
      </c>
      <c r="D281" s="73">
        <v>8</v>
      </c>
      <c r="E281" s="72">
        <v>1</v>
      </c>
      <c r="F281" s="71">
        <f t="shared" si="56"/>
        <v>1.1</v>
      </c>
      <c r="G281" s="67"/>
      <c r="H281" s="71">
        <v>7040</v>
      </c>
      <c r="I281" s="67"/>
      <c r="J281" s="67"/>
      <c r="K281" s="67"/>
      <c r="L281" s="71">
        <f t="shared" si="57"/>
        <v>5.5</v>
      </c>
      <c r="M281" s="71">
        <v>5.5</v>
      </c>
      <c r="N281" s="67"/>
      <c r="O281" s="67"/>
      <c r="P281" s="54"/>
      <c r="Q281" s="54"/>
      <c r="R281" s="54"/>
      <c r="S281" s="54"/>
      <c r="T281" s="45"/>
      <c r="U281" s="43">
        <f t="shared" si="58"/>
        <v>0</v>
      </c>
    </row>
    <row r="282" spans="1:21" ht="21" customHeight="1">
      <c r="A282" s="69">
        <v>-5</v>
      </c>
      <c r="B282" s="70" t="s">
        <v>235</v>
      </c>
      <c r="C282" s="73">
        <v>0.7</v>
      </c>
      <c r="D282" s="73">
        <v>5</v>
      </c>
      <c r="E282" s="72">
        <v>0</v>
      </c>
      <c r="F282" s="71">
        <f t="shared" si="56"/>
        <v>0.7</v>
      </c>
      <c r="G282" s="67"/>
      <c r="H282" s="71">
        <v>3423</v>
      </c>
      <c r="I282" s="67"/>
      <c r="J282" s="67"/>
      <c r="K282" s="67"/>
      <c r="L282" s="71">
        <f t="shared" si="57"/>
        <v>3.5</v>
      </c>
      <c r="M282" s="71">
        <v>3.5</v>
      </c>
      <c r="N282" s="67"/>
      <c r="O282" s="67"/>
      <c r="P282" s="54"/>
      <c r="Q282" s="54"/>
      <c r="R282" s="54"/>
      <c r="S282" s="54"/>
      <c r="T282" s="45"/>
      <c r="U282" s="43">
        <f t="shared" si="58"/>
        <v>0</v>
      </c>
    </row>
    <row r="283" spans="1:21" ht="21" customHeight="1">
      <c r="A283" s="69">
        <v>-6</v>
      </c>
      <c r="B283" s="70" t="s">
        <v>236</v>
      </c>
      <c r="C283" s="73">
        <v>1.5</v>
      </c>
      <c r="D283" s="73" t="s">
        <v>160</v>
      </c>
      <c r="E283" s="72">
        <v>1</v>
      </c>
      <c r="F283" s="71">
        <f t="shared" si="56"/>
        <v>1.5</v>
      </c>
      <c r="G283" s="67"/>
      <c r="H283" s="71">
        <v>5248</v>
      </c>
      <c r="I283" s="67"/>
      <c r="J283" s="67"/>
      <c r="K283" s="67"/>
      <c r="L283" s="71">
        <f t="shared" si="57"/>
        <v>7.5</v>
      </c>
      <c r="M283" s="71">
        <v>7.5</v>
      </c>
      <c r="N283" s="67"/>
      <c r="O283" s="67"/>
      <c r="P283" s="54"/>
      <c r="Q283" s="54"/>
      <c r="R283" s="54"/>
      <c r="S283" s="54"/>
      <c r="T283" s="45"/>
      <c r="U283" s="43">
        <f t="shared" si="58"/>
        <v>0</v>
      </c>
    </row>
    <row r="284" spans="1:21" ht="21" customHeight="1">
      <c r="A284" s="69">
        <v>-7</v>
      </c>
      <c r="B284" s="70" t="s">
        <v>237</v>
      </c>
      <c r="C284" s="73">
        <v>1.2</v>
      </c>
      <c r="D284" s="73">
        <v>9</v>
      </c>
      <c r="E284" s="72">
        <v>1</v>
      </c>
      <c r="F284" s="71">
        <f t="shared" si="56"/>
        <v>1.2</v>
      </c>
      <c r="G284" s="67"/>
      <c r="H284" s="71">
        <v>6744</v>
      </c>
      <c r="I284" s="67"/>
      <c r="J284" s="67"/>
      <c r="K284" s="67"/>
      <c r="L284" s="71">
        <f t="shared" si="57"/>
        <v>6</v>
      </c>
      <c r="M284" s="71">
        <v>6</v>
      </c>
      <c r="N284" s="67"/>
      <c r="O284" s="67"/>
      <c r="P284" s="54"/>
      <c r="Q284" s="54"/>
      <c r="R284" s="54"/>
      <c r="S284" s="54"/>
      <c r="T284" s="45"/>
      <c r="U284" s="43">
        <f t="shared" si="58"/>
        <v>0</v>
      </c>
    </row>
    <row r="285" spans="1:21" ht="21" customHeight="1">
      <c r="A285" s="69">
        <v>-8</v>
      </c>
      <c r="B285" s="70" t="s">
        <v>238</v>
      </c>
      <c r="C285" s="73">
        <v>1.8</v>
      </c>
      <c r="D285" s="73">
        <v>5</v>
      </c>
      <c r="E285" s="72">
        <v>1</v>
      </c>
      <c r="F285" s="71">
        <f t="shared" si="56"/>
        <v>1.8</v>
      </c>
      <c r="G285" s="67"/>
      <c r="H285" s="71">
        <v>7170</v>
      </c>
      <c r="I285" s="67"/>
      <c r="J285" s="67"/>
      <c r="K285" s="67"/>
      <c r="L285" s="71">
        <f t="shared" si="57"/>
        <v>9</v>
      </c>
      <c r="M285" s="71">
        <v>9</v>
      </c>
      <c r="N285" s="67"/>
      <c r="O285" s="67"/>
      <c r="P285" s="54"/>
      <c r="Q285" s="54"/>
      <c r="R285" s="54"/>
      <c r="S285" s="54"/>
      <c r="T285" s="45"/>
      <c r="U285" s="43">
        <f t="shared" si="58"/>
        <v>0</v>
      </c>
    </row>
    <row r="286" spans="1:21" ht="21" customHeight="1">
      <c r="A286" s="69">
        <v>-9</v>
      </c>
      <c r="B286" s="70" t="s">
        <v>91</v>
      </c>
      <c r="C286" s="73">
        <v>2.4</v>
      </c>
      <c r="D286" s="73">
        <v>8</v>
      </c>
      <c r="E286" s="72">
        <v>2</v>
      </c>
      <c r="F286" s="71">
        <f t="shared" si="56"/>
        <v>2.4</v>
      </c>
      <c r="G286" s="67"/>
      <c r="H286" s="71">
        <v>11904</v>
      </c>
      <c r="I286" s="67"/>
      <c r="J286" s="67"/>
      <c r="K286" s="67"/>
      <c r="L286" s="71">
        <f t="shared" si="57"/>
        <v>12</v>
      </c>
      <c r="M286" s="71">
        <v>12</v>
      </c>
      <c r="N286" s="67"/>
      <c r="O286" s="67"/>
      <c r="P286" s="54"/>
      <c r="Q286" s="54"/>
      <c r="R286" s="54"/>
      <c r="S286" s="54"/>
      <c r="T286" s="45"/>
      <c r="U286" s="43">
        <f t="shared" si="58"/>
        <v>0</v>
      </c>
    </row>
    <row r="287" spans="1:21" ht="21" customHeight="1">
      <c r="A287" s="69">
        <v>-10</v>
      </c>
      <c r="B287" s="70" t="s">
        <v>239</v>
      </c>
      <c r="C287" s="73">
        <v>1.5</v>
      </c>
      <c r="D287" s="73">
        <v>8</v>
      </c>
      <c r="E287" s="72">
        <v>1</v>
      </c>
      <c r="F287" s="71">
        <f t="shared" si="56"/>
        <v>1.5</v>
      </c>
      <c r="G287" s="67"/>
      <c r="H287" s="71">
        <v>8625</v>
      </c>
      <c r="I287" s="67"/>
      <c r="J287" s="67"/>
      <c r="K287" s="67"/>
      <c r="L287" s="71">
        <f t="shared" si="57"/>
        <v>7.5</v>
      </c>
      <c r="M287" s="71">
        <v>7.5</v>
      </c>
      <c r="N287" s="67"/>
      <c r="O287" s="67"/>
      <c r="P287" s="54"/>
      <c r="Q287" s="54"/>
      <c r="R287" s="54"/>
      <c r="S287" s="54"/>
      <c r="T287" s="45"/>
      <c r="U287" s="43">
        <f t="shared" si="58"/>
        <v>0</v>
      </c>
    </row>
    <row r="288" spans="1:21" ht="21" customHeight="1">
      <c r="A288" s="69">
        <v>-11</v>
      </c>
      <c r="B288" s="70" t="s">
        <v>240</v>
      </c>
      <c r="C288" s="73">
        <v>0.9</v>
      </c>
      <c r="D288" s="73">
        <v>5</v>
      </c>
      <c r="E288" s="72">
        <v>1</v>
      </c>
      <c r="F288" s="71">
        <f t="shared" si="56"/>
        <v>0.9</v>
      </c>
      <c r="G288" s="67"/>
      <c r="H288" s="71">
        <v>3033</v>
      </c>
      <c r="I288" s="67"/>
      <c r="J288" s="67"/>
      <c r="K288" s="67"/>
      <c r="L288" s="71">
        <f t="shared" si="57"/>
        <v>4.5</v>
      </c>
      <c r="M288" s="71">
        <v>4.5</v>
      </c>
      <c r="N288" s="67"/>
      <c r="O288" s="67"/>
      <c r="P288" s="54"/>
      <c r="Q288" s="54"/>
      <c r="R288" s="54"/>
      <c r="S288" s="54"/>
      <c r="T288" s="45"/>
      <c r="U288" s="43">
        <f t="shared" si="58"/>
        <v>0</v>
      </c>
    </row>
    <row r="289" spans="1:21" ht="21" customHeight="1">
      <c r="A289" s="69">
        <v>-12</v>
      </c>
      <c r="B289" s="70" t="s">
        <v>241</v>
      </c>
      <c r="C289" s="73">
        <v>0.5</v>
      </c>
      <c r="D289" s="73">
        <v>5</v>
      </c>
      <c r="E289" s="74">
        <v>1</v>
      </c>
      <c r="F289" s="71">
        <f t="shared" si="56"/>
        <v>0.5</v>
      </c>
      <c r="G289" s="71"/>
      <c r="H289" s="73">
        <v>1875</v>
      </c>
      <c r="I289" s="73"/>
      <c r="J289" s="73"/>
      <c r="K289" s="73"/>
      <c r="L289" s="71">
        <f t="shared" si="57"/>
        <v>2.5</v>
      </c>
      <c r="M289" s="71">
        <v>2.5</v>
      </c>
      <c r="N289" s="71"/>
      <c r="O289" s="71"/>
      <c r="P289" s="53"/>
      <c r="Q289" s="53"/>
      <c r="R289" s="53"/>
      <c r="S289" s="53"/>
      <c r="T289" s="45"/>
      <c r="U289" s="43">
        <f t="shared" si="58"/>
        <v>0</v>
      </c>
    </row>
    <row r="290" spans="1:21" ht="21" customHeight="1">
      <c r="A290" s="69">
        <v>-13</v>
      </c>
      <c r="B290" s="70" t="s">
        <v>242</v>
      </c>
      <c r="C290" s="73">
        <v>0.4</v>
      </c>
      <c r="D290" s="73">
        <v>5</v>
      </c>
      <c r="E290" s="74">
        <v>0</v>
      </c>
      <c r="F290" s="71">
        <f t="shared" si="56"/>
        <v>0.4</v>
      </c>
      <c r="G290" s="71"/>
      <c r="H290" s="73">
        <v>2220</v>
      </c>
      <c r="I290" s="73"/>
      <c r="J290" s="73"/>
      <c r="K290" s="73"/>
      <c r="L290" s="71">
        <f t="shared" si="57"/>
        <v>2</v>
      </c>
      <c r="M290" s="71">
        <v>2</v>
      </c>
      <c r="N290" s="71"/>
      <c r="O290" s="71"/>
      <c r="P290" s="53"/>
      <c r="Q290" s="53"/>
      <c r="R290" s="53"/>
      <c r="S290" s="53"/>
      <c r="T290" s="45"/>
      <c r="U290" s="43">
        <f t="shared" si="58"/>
        <v>0</v>
      </c>
    </row>
    <row r="291" spans="1:21" ht="21" customHeight="1">
      <c r="A291" s="69">
        <v>-14</v>
      </c>
      <c r="B291" s="70" t="s">
        <v>243</v>
      </c>
      <c r="C291" s="73">
        <v>0.6</v>
      </c>
      <c r="D291" s="73">
        <v>9</v>
      </c>
      <c r="E291" s="74">
        <v>0</v>
      </c>
      <c r="F291" s="71">
        <f t="shared" si="56"/>
        <v>0.6</v>
      </c>
      <c r="G291" s="71"/>
      <c r="H291" s="73">
        <v>3606</v>
      </c>
      <c r="I291" s="73"/>
      <c r="J291" s="73"/>
      <c r="K291" s="73"/>
      <c r="L291" s="71">
        <f t="shared" si="57"/>
        <v>3</v>
      </c>
      <c r="M291" s="71">
        <v>3</v>
      </c>
      <c r="N291" s="71"/>
      <c r="O291" s="71"/>
      <c r="P291" s="53"/>
      <c r="Q291" s="53"/>
      <c r="R291" s="53"/>
      <c r="S291" s="53"/>
      <c r="T291" s="45"/>
      <c r="U291" s="43">
        <f t="shared" si="58"/>
        <v>0</v>
      </c>
    </row>
    <row r="292" spans="1:21" ht="21" customHeight="1">
      <c r="A292" s="69">
        <v>-15</v>
      </c>
      <c r="B292" s="70" t="s">
        <v>244</v>
      </c>
      <c r="C292" s="73">
        <v>1.8</v>
      </c>
      <c r="D292" s="73">
        <v>9</v>
      </c>
      <c r="E292" s="74">
        <v>1</v>
      </c>
      <c r="F292" s="71">
        <f t="shared" si="56"/>
        <v>1.8</v>
      </c>
      <c r="G292" s="71"/>
      <c r="H292" s="73">
        <v>11214</v>
      </c>
      <c r="I292" s="73"/>
      <c r="J292" s="73"/>
      <c r="K292" s="73"/>
      <c r="L292" s="71">
        <f t="shared" si="57"/>
        <v>9</v>
      </c>
      <c r="M292" s="71">
        <v>9</v>
      </c>
      <c r="N292" s="71"/>
      <c r="O292" s="71"/>
      <c r="P292" s="53"/>
      <c r="Q292" s="53"/>
      <c r="R292" s="53"/>
      <c r="S292" s="53"/>
      <c r="T292" s="45"/>
      <c r="U292" s="43">
        <f t="shared" si="58"/>
        <v>0</v>
      </c>
    </row>
    <row r="293" spans="1:21" ht="21" customHeight="1">
      <c r="A293" s="69">
        <v>-16</v>
      </c>
      <c r="B293" s="70" t="s">
        <v>245</v>
      </c>
      <c r="C293" s="73">
        <v>0.5</v>
      </c>
      <c r="D293" s="73">
        <v>5</v>
      </c>
      <c r="E293" s="74">
        <v>0</v>
      </c>
      <c r="F293" s="71">
        <f t="shared" si="56"/>
        <v>0.5</v>
      </c>
      <c r="G293" s="71"/>
      <c r="H293" s="73">
        <v>500</v>
      </c>
      <c r="I293" s="73"/>
      <c r="J293" s="73"/>
      <c r="K293" s="73"/>
      <c r="L293" s="71">
        <f t="shared" si="57"/>
        <v>2.5</v>
      </c>
      <c r="M293" s="71">
        <v>2.5</v>
      </c>
      <c r="N293" s="71"/>
      <c r="O293" s="71"/>
      <c r="P293" s="53"/>
      <c r="Q293" s="53"/>
      <c r="R293" s="53"/>
      <c r="S293" s="53"/>
      <c r="T293" s="45"/>
      <c r="U293" s="43">
        <f t="shared" si="58"/>
        <v>0</v>
      </c>
    </row>
    <row r="294" spans="1:21" ht="21" customHeight="1">
      <c r="A294" s="69">
        <v>-17</v>
      </c>
      <c r="B294" s="70" t="s">
        <v>246</v>
      </c>
      <c r="C294" s="73">
        <v>0.3</v>
      </c>
      <c r="D294" s="73">
        <v>5</v>
      </c>
      <c r="E294" s="74">
        <v>0</v>
      </c>
      <c r="F294" s="71">
        <f t="shared" si="56"/>
        <v>0.3</v>
      </c>
      <c r="G294" s="71"/>
      <c r="H294" s="73">
        <v>1557</v>
      </c>
      <c r="I294" s="73"/>
      <c r="J294" s="73"/>
      <c r="K294" s="73"/>
      <c r="L294" s="71">
        <f t="shared" si="57"/>
        <v>1.5</v>
      </c>
      <c r="M294" s="71">
        <v>1.5</v>
      </c>
      <c r="N294" s="71"/>
      <c r="O294" s="71"/>
      <c r="P294" s="53"/>
      <c r="Q294" s="53"/>
      <c r="R294" s="53"/>
      <c r="S294" s="53"/>
      <c r="T294" s="45"/>
      <c r="U294" s="43">
        <f t="shared" si="58"/>
        <v>0</v>
      </c>
    </row>
    <row r="295" spans="1:21" ht="21" customHeight="1">
      <c r="A295" s="69">
        <v>-18</v>
      </c>
      <c r="B295" s="70" t="s">
        <v>247</v>
      </c>
      <c r="C295" s="73">
        <v>4.095</v>
      </c>
      <c r="D295" s="73">
        <v>5</v>
      </c>
      <c r="E295" s="74">
        <v>3</v>
      </c>
      <c r="F295" s="71">
        <f t="shared" si="56"/>
        <v>4.095</v>
      </c>
      <c r="G295" s="71"/>
      <c r="H295" s="73">
        <v>11700</v>
      </c>
      <c r="I295" s="73"/>
      <c r="J295" s="73"/>
      <c r="K295" s="73"/>
      <c r="L295" s="71">
        <f t="shared" si="57"/>
        <v>20.474999999999998</v>
      </c>
      <c r="M295" s="71">
        <f>F295*5</f>
        <v>20.474999999999998</v>
      </c>
      <c r="N295" s="71"/>
      <c r="O295" s="71"/>
      <c r="P295" s="53"/>
      <c r="Q295" s="53"/>
      <c r="R295" s="53"/>
      <c r="S295" s="53"/>
      <c r="T295" s="45"/>
      <c r="U295" s="43">
        <f t="shared" si="58"/>
        <v>0</v>
      </c>
    </row>
    <row r="296" spans="1:20" ht="21" customHeight="1">
      <c r="A296" s="69">
        <v>-19</v>
      </c>
      <c r="B296" s="70" t="s">
        <v>248</v>
      </c>
      <c r="C296" s="73">
        <v>2.205</v>
      </c>
      <c r="D296" s="73">
        <v>5</v>
      </c>
      <c r="E296" s="74">
        <v>26</v>
      </c>
      <c r="F296" s="71">
        <f t="shared" si="56"/>
        <v>2.205</v>
      </c>
      <c r="G296" s="71"/>
      <c r="H296" s="73">
        <v>7000</v>
      </c>
      <c r="I296" s="73"/>
      <c r="J296" s="73"/>
      <c r="K296" s="73"/>
      <c r="L296" s="71">
        <f t="shared" si="57"/>
        <v>11.025</v>
      </c>
      <c r="M296" s="71"/>
      <c r="N296" s="71"/>
      <c r="O296" s="71">
        <f aca="true" t="shared" si="59" ref="O296:O303">F296*5</f>
        <v>11.025</v>
      </c>
      <c r="P296" s="53"/>
      <c r="Q296" s="53"/>
      <c r="R296" s="53"/>
      <c r="S296" s="53"/>
      <c r="T296" s="45"/>
    </row>
    <row r="297" spans="1:20" ht="21" customHeight="1">
      <c r="A297" s="69">
        <v>-20</v>
      </c>
      <c r="B297" s="70" t="s">
        <v>249</v>
      </c>
      <c r="C297" s="73">
        <v>1.575</v>
      </c>
      <c r="D297" s="73">
        <v>5</v>
      </c>
      <c r="E297" s="74">
        <v>1</v>
      </c>
      <c r="F297" s="71">
        <f t="shared" si="56"/>
        <v>1.575</v>
      </c>
      <c r="G297" s="71"/>
      <c r="H297" s="73">
        <v>6000</v>
      </c>
      <c r="I297" s="73"/>
      <c r="J297" s="73"/>
      <c r="K297" s="73"/>
      <c r="L297" s="71">
        <f t="shared" si="57"/>
        <v>7.875</v>
      </c>
      <c r="M297" s="71"/>
      <c r="N297" s="71"/>
      <c r="O297" s="71">
        <f t="shared" si="59"/>
        <v>7.875</v>
      </c>
      <c r="P297" s="53"/>
      <c r="Q297" s="53"/>
      <c r="R297" s="53"/>
      <c r="S297" s="53"/>
      <c r="T297" s="45"/>
    </row>
    <row r="298" spans="1:20" ht="21" customHeight="1">
      <c r="A298" s="69">
        <v>-21</v>
      </c>
      <c r="B298" s="70" t="s">
        <v>250</v>
      </c>
      <c r="C298" s="73">
        <v>0.735</v>
      </c>
      <c r="D298" s="73">
        <v>5</v>
      </c>
      <c r="E298" s="74">
        <v>1</v>
      </c>
      <c r="F298" s="71">
        <f t="shared" si="56"/>
        <v>0.735</v>
      </c>
      <c r="G298" s="71"/>
      <c r="H298" s="73">
        <v>2100</v>
      </c>
      <c r="I298" s="73"/>
      <c r="J298" s="73"/>
      <c r="K298" s="73"/>
      <c r="L298" s="71">
        <f t="shared" si="57"/>
        <v>3.675</v>
      </c>
      <c r="M298" s="71"/>
      <c r="N298" s="71"/>
      <c r="O298" s="71">
        <f t="shared" si="59"/>
        <v>3.675</v>
      </c>
      <c r="P298" s="53"/>
      <c r="Q298" s="53"/>
      <c r="R298" s="53"/>
      <c r="S298" s="53"/>
      <c r="T298" s="45"/>
    </row>
    <row r="299" spans="1:20" ht="21" customHeight="1">
      <c r="A299" s="69">
        <v>-22</v>
      </c>
      <c r="B299" s="70" t="s">
        <v>251</v>
      </c>
      <c r="C299" s="73">
        <v>0.525</v>
      </c>
      <c r="D299" s="73">
        <v>5</v>
      </c>
      <c r="E299" s="74">
        <v>1</v>
      </c>
      <c r="F299" s="71">
        <f t="shared" si="56"/>
        <v>0.525</v>
      </c>
      <c r="G299" s="71"/>
      <c r="H299" s="73">
        <v>2000</v>
      </c>
      <c r="I299" s="73"/>
      <c r="J299" s="73"/>
      <c r="K299" s="73"/>
      <c r="L299" s="71">
        <f t="shared" si="57"/>
        <v>2.625</v>
      </c>
      <c r="M299" s="71"/>
      <c r="N299" s="71"/>
      <c r="O299" s="71">
        <f t="shared" si="59"/>
        <v>2.625</v>
      </c>
      <c r="P299" s="53"/>
      <c r="Q299" s="53"/>
      <c r="R299" s="53"/>
      <c r="S299" s="53"/>
      <c r="T299" s="45"/>
    </row>
    <row r="300" spans="1:20" ht="21" customHeight="1">
      <c r="A300" s="69">
        <v>-23</v>
      </c>
      <c r="B300" s="70" t="s">
        <v>252</v>
      </c>
      <c r="C300" s="73">
        <v>1.155</v>
      </c>
      <c r="D300" s="73">
        <v>5</v>
      </c>
      <c r="E300" s="74">
        <v>2</v>
      </c>
      <c r="F300" s="71">
        <f t="shared" si="56"/>
        <v>1.155</v>
      </c>
      <c r="G300" s="71"/>
      <c r="H300" s="73">
        <v>4000</v>
      </c>
      <c r="I300" s="73"/>
      <c r="J300" s="73"/>
      <c r="K300" s="73"/>
      <c r="L300" s="71">
        <f t="shared" si="57"/>
        <v>5.775</v>
      </c>
      <c r="M300" s="71"/>
      <c r="N300" s="71"/>
      <c r="O300" s="71">
        <f t="shared" si="59"/>
        <v>5.775</v>
      </c>
      <c r="P300" s="53"/>
      <c r="Q300" s="53"/>
      <c r="R300" s="53"/>
      <c r="S300" s="53"/>
      <c r="T300" s="45"/>
    </row>
    <row r="301" spans="1:20" ht="21" customHeight="1">
      <c r="A301" s="69">
        <v>-24</v>
      </c>
      <c r="B301" s="70" t="s">
        <v>239</v>
      </c>
      <c r="C301" s="73">
        <v>0.5775</v>
      </c>
      <c r="D301" s="73">
        <v>5</v>
      </c>
      <c r="E301" s="74">
        <v>1</v>
      </c>
      <c r="F301" s="71">
        <f t="shared" si="56"/>
        <v>0.5775</v>
      </c>
      <c r="G301" s="71"/>
      <c r="H301" s="73">
        <v>2000</v>
      </c>
      <c r="I301" s="73"/>
      <c r="J301" s="73"/>
      <c r="K301" s="73"/>
      <c r="L301" s="71">
        <f t="shared" si="57"/>
        <v>2.8875</v>
      </c>
      <c r="M301" s="71"/>
      <c r="N301" s="71"/>
      <c r="O301" s="71">
        <f t="shared" si="59"/>
        <v>2.8875</v>
      </c>
      <c r="P301" s="53"/>
      <c r="Q301" s="53"/>
      <c r="R301" s="53"/>
      <c r="S301" s="53"/>
      <c r="T301" s="45"/>
    </row>
    <row r="302" spans="1:20" ht="21" customHeight="1">
      <c r="A302" s="69">
        <v>-25</v>
      </c>
      <c r="B302" s="70" t="s">
        <v>253</v>
      </c>
      <c r="C302" s="73">
        <v>0.8925</v>
      </c>
      <c r="D302" s="73">
        <v>5</v>
      </c>
      <c r="E302" s="74">
        <v>1</v>
      </c>
      <c r="F302" s="71">
        <f t="shared" si="56"/>
        <v>0.8925</v>
      </c>
      <c r="G302" s="71"/>
      <c r="H302" s="73">
        <v>3000</v>
      </c>
      <c r="I302" s="73"/>
      <c r="J302" s="73"/>
      <c r="K302" s="73"/>
      <c r="L302" s="71">
        <f t="shared" si="57"/>
        <v>4.4624999999999995</v>
      </c>
      <c r="M302" s="71"/>
      <c r="N302" s="71"/>
      <c r="O302" s="71">
        <f t="shared" si="59"/>
        <v>4.4624999999999995</v>
      </c>
      <c r="P302" s="53"/>
      <c r="Q302" s="53"/>
      <c r="R302" s="53"/>
      <c r="S302" s="53"/>
      <c r="T302" s="45"/>
    </row>
    <row r="303" spans="1:20" ht="21" customHeight="1">
      <c r="A303" s="69">
        <v>-26</v>
      </c>
      <c r="B303" s="70" t="s">
        <v>254</v>
      </c>
      <c r="C303" s="73">
        <v>1.89</v>
      </c>
      <c r="D303" s="73">
        <v>5</v>
      </c>
      <c r="E303" s="74">
        <v>1</v>
      </c>
      <c r="F303" s="71">
        <f t="shared" si="56"/>
        <v>1.89</v>
      </c>
      <c r="G303" s="71"/>
      <c r="H303" s="73">
        <v>4000</v>
      </c>
      <c r="I303" s="73"/>
      <c r="J303" s="73"/>
      <c r="K303" s="73"/>
      <c r="L303" s="71">
        <f t="shared" si="57"/>
        <v>9.45</v>
      </c>
      <c r="M303" s="71"/>
      <c r="N303" s="71"/>
      <c r="O303" s="71">
        <f t="shared" si="59"/>
        <v>9.45</v>
      </c>
      <c r="P303" s="53"/>
      <c r="Q303" s="53"/>
      <c r="R303" s="53"/>
      <c r="S303" s="53"/>
      <c r="T303" s="45"/>
    </row>
    <row r="304" spans="1:22" ht="21" customHeight="1">
      <c r="A304" s="66" t="s">
        <v>416</v>
      </c>
      <c r="B304" s="66" t="s">
        <v>417</v>
      </c>
      <c r="C304" s="67">
        <f>C305+C313</f>
        <v>35.6675</v>
      </c>
      <c r="D304" s="67"/>
      <c r="E304" s="68">
        <f aca="true" t="shared" si="60" ref="E304:O304">E305+E313</f>
        <v>39</v>
      </c>
      <c r="F304" s="67">
        <f t="shared" si="60"/>
        <v>35.6675</v>
      </c>
      <c r="G304" s="67"/>
      <c r="H304" s="67">
        <f t="shared" si="60"/>
        <v>265938</v>
      </c>
      <c r="I304" s="67"/>
      <c r="J304" s="67"/>
      <c r="K304" s="67"/>
      <c r="L304" s="67">
        <f t="shared" si="60"/>
        <v>260.7835</v>
      </c>
      <c r="M304" s="67">
        <f t="shared" si="60"/>
        <v>226.13350000000003</v>
      </c>
      <c r="N304" s="67"/>
      <c r="O304" s="67">
        <f t="shared" si="60"/>
        <v>34.65</v>
      </c>
      <c r="P304" s="54"/>
      <c r="Q304" s="54"/>
      <c r="R304" s="54"/>
      <c r="S304" s="54"/>
      <c r="T304" s="45"/>
      <c r="V304" s="43">
        <f>O304+M304-L304</f>
        <v>0</v>
      </c>
    </row>
    <row r="305" spans="1:20" ht="21" customHeight="1">
      <c r="A305" s="66">
        <v>1</v>
      </c>
      <c r="B305" s="66" t="s">
        <v>385</v>
      </c>
      <c r="C305" s="67">
        <f>SUM(C306:C312)</f>
        <v>11.778</v>
      </c>
      <c r="D305" s="67"/>
      <c r="E305" s="68">
        <f>SUM(E306:E312)</f>
        <v>15</v>
      </c>
      <c r="F305" s="67">
        <f>SUM(F306:F312)</f>
        <v>11.778</v>
      </c>
      <c r="G305" s="67"/>
      <c r="H305" s="67">
        <f>SUM(H306:H312)</f>
        <v>133428.4</v>
      </c>
      <c r="I305" s="67"/>
      <c r="J305" s="67"/>
      <c r="K305" s="67"/>
      <c r="L305" s="67">
        <f>SUM(L306:L312)</f>
        <v>141.336</v>
      </c>
      <c r="M305" s="67">
        <f>SUM(M306:M312)</f>
        <v>141.336</v>
      </c>
      <c r="N305" s="67"/>
      <c r="O305" s="67"/>
      <c r="P305" s="54"/>
      <c r="Q305" s="54"/>
      <c r="R305" s="54"/>
      <c r="S305" s="54"/>
      <c r="T305" s="45"/>
    </row>
    <row r="306" spans="1:21" ht="21" customHeight="1">
      <c r="A306" s="69">
        <v>-1</v>
      </c>
      <c r="B306" s="70" t="s">
        <v>256</v>
      </c>
      <c r="C306" s="73">
        <v>2.793</v>
      </c>
      <c r="D306" s="85">
        <v>10.5</v>
      </c>
      <c r="E306" s="74">
        <v>7</v>
      </c>
      <c r="F306" s="73">
        <f aca="true" t="shared" si="61" ref="F306:F312">C306</f>
        <v>2.793</v>
      </c>
      <c r="G306" s="73"/>
      <c r="H306" s="73">
        <v>26014.8</v>
      </c>
      <c r="I306" s="73"/>
      <c r="J306" s="73"/>
      <c r="K306" s="73"/>
      <c r="L306" s="73">
        <f aca="true" t="shared" si="62" ref="L306:L312">M306+O306</f>
        <v>33.516000000000005</v>
      </c>
      <c r="M306" s="71">
        <f>F306*12</f>
        <v>33.516000000000005</v>
      </c>
      <c r="N306" s="73"/>
      <c r="O306" s="73"/>
      <c r="P306" s="59"/>
      <c r="Q306" s="59"/>
      <c r="R306" s="59"/>
      <c r="S306" s="59"/>
      <c r="T306" s="45"/>
      <c r="U306" s="43">
        <f aca="true" t="shared" si="63" ref="U306:U312">F306-C306</f>
        <v>0</v>
      </c>
    </row>
    <row r="307" spans="1:21" ht="21" customHeight="1">
      <c r="A307" s="69">
        <v>-2</v>
      </c>
      <c r="B307" s="70" t="s">
        <v>257</v>
      </c>
      <c r="C307" s="73">
        <v>0.87</v>
      </c>
      <c r="D307" s="85">
        <v>10.5</v>
      </c>
      <c r="E307" s="74">
        <v>0</v>
      </c>
      <c r="F307" s="73">
        <f t="shared" si="61"/>
        <v>0.87</v>
      </c>
      <c r="G307" s="73"/>
      <c r="H307" s="73">
        <v>8439</v>
      </c>
      <c r="I307" s="73"/>
      <c r="J307" s="73"/>
      <c r="K307" s="73"/>
      <c r="L307" s="73">
        <f t="shared" si="62"/>
        <v>10.44</v>
      </c>
      <c r="M307" s="73">
        <v>10.44</v>
      </c>
      <c r="N307" s="73"/>
      <c r="O307" s="73"/>
      <c r="P307" s="59"/>
      <c r="Q307" s="59"/>
      <c r="R307" s="59"/>
      <c r="S307" s="59"/>
      <c r="T307" s="45"/>
      <c r="U307" s="43">
        <f t="shared" si="63"/>
        <v>0</v>
      </c>
    </row>
    <row r="308" spans="1:21" ht="21" customHeight="1">
      <c r="A308" s="69">
        <v>-3</v>
      </c>
      <c r="B308" s="70" t="s">
        <v>258</v>
      </c>
      <c r="C308" s="73">
        <v>1.45</v>
      </c>
      <c r="D308" s="85" t="s">
        <v>418</v>
      </c>
      <c r="E308" s="74">
        <v>1</v>
      </c>
      <c r="F308" s="73">
        <f t="shared" si="61"/>
        <v>1.45</v>
      </c>
      <c r="G308" s="73"/>
      <c r="H308" s="73">
        <v>14500</v>
      </c>
      <c r="I308" s="73"/>
      <c r="J308" s="73"/>
      <c r="K308" s="73"/>
      <c r="L308" s="73">
        <f t="shared" si="62"/>
        <v>17.4</v>
      </c>
      <c r="M308" s="73">
        <v>17.4</v>
      </c>
      <c r="N308" s="73"/>
      <c r="O308" s="73"/>
      <c r="P308" s="59"/>
      <c r="Q308" s="59"/>
      <c r="R308" s="59"/>
      <c r="S308" s="59"/>
      <c r="T308" s="45"/>
      <c r="U308" s="43">
        <f t="shared" si="63"/>
        <v>0</v>
      </c>
    </row>
    <row r="309" spans="1:21" ht="21" customHeight="1">
      <c r="A309" s="69">
        <v>-4</v>
      </c>
      <c r="B309" s="70" t="s">
        <v>259</v>
      </c>
      <c r="C309" s="73">
        <v>0.35</v>
      </c>
      <c r="D309" s="85">
        <v>17.5</v>
      </c>
      <c r="E309" s="74">
        <v>0</v>
      </c>
      <c r="F309" s="73">
        <f t="shared" si="61"/>
        <v>0.35</v>
      </c>
      <c r="G309" s="73"/>
      <c r="H309" s="73">
        <v>6174</v>
      </c>
      <c r="I309" s="73"/>
      <c r="J309" s="73"/>
      <c r="K309" s="73"/>
      <c r="L309" s="73">
        <f t="shared" si="62"/>
        <v>4.199999999999999</v>
      </c>
      <c r="M309" s="73">
        <f>C309*12</f>
        <v>4.199999999999999</v>
      </c>
      <c r="N309" s="73"/>
      <c r="O309" s="73"/>
      <c r="P309" s="59"/>
      <c r="Q309" s="59"/>
      <c r="R309" s="59"/>
      <c r="S309" s="59"/>
      <c r="T309" s="45"/>
      <c r="U309" s="43">
        <f t="shared" si="63"/>
        <v>0</v>
      </c>
    </row>
    <row r="310" spans="1:21" ht="30.75" customHeight="1">
      <c r="A310" s="69">
        <v>-5</v>
      </c>
      <c r="B310" s="70" t="s">
        <v>260</v>
      </c>
      <c r="C310" s="73">
        <v>2.22</v>
      </c>
      <c r="D310" s="73" t="s">
        <v>419</v>
      </c>
      <c r="E310" s="74">
        <v>2</v>
      </c>
      <c r="F310" s="73">
        <f t="shared" si="61"/>
        <v>2.22</v>
      </c>
      <c r="G310" s="73"/>
      <c r="H310" s="73">
        <v>25404.2</v>
      </c>
      <c r="I310" s="73"/>
      <c r="J310" s="73"/>
      <c r="K310" s="73"/>
      <c r="L310" s="73">
        <f t="shared" si="62"/>
        <v>26.64</v>
      </c>
      <c r="M310" s="73">
        <v>26.64</v>
      </c>
      <c r="N310" s="73"/>
      <c r="O310" s="73"/>
      <c r="P310" s="59"/>
      <c r="Q310" s="59"/>
      <c r="R310" s="59"/>
      <c r="S310" s="59"/>
      <c r="T310" s="45"/>
      <c r="U310" s="43">
        <f t="shared" si="63"/>
        <v>0</v>
      </c>
    </row>
    <row r="311" spans="1:21" ht="30.75" customHeight="1">
      <c r="A311" s="69">
        <v>-6</v>
      </c>
      <c r="B311" s="70" t="s">
        <v>261</v>
      </c>
      <c r="C311" s="73">
        <v>3.2550000000000003</v>
      </c>
      <c r="D311" s="73" t="s">
        <v>262</v>
      </c>
      <c r="E311" s="74">
        <v>2</v>
      </c>
      <c r="F311" s="73">
        <f t="shared" si="61"/>
        <v>3.2550000000000003</v>
      </c>
      <c r="G311" s="73"/>
      <c r="H311" s="73">
        <v>41329.6</v>
      </c>
      <c r="I311" s="73"/>
      <c r="J311" s="73"/>
      <c r="K311" s="73"/>
      <c r="L311" s="73">
        <f t="shared" si="62"/>
        <v>39.06</v>
      </c>
      <c r="M311" s="73">
        <f>F311*12</f>
        <v>39.06</v>
      </c>
      <c r="N311" s="73"/>
      <c r="O311" s="73"/>
      <c r="P311" s="59"/>
      <c r="Q311" s="59"/>
      <c r="R311" s="59"/>
      <c r="S311" s="59"/>
      <c r="T311" s="45"/>
      <c r="U311" s="43">
        <f t="shared" si="63"/>
        <v>0</v>
      </c>
    </row>
    <row r="312" spans="1:21" ht="21" customHeight="1">
      <c r="A312" s="69">
        <v>-7</v>
      </c>
      <c r="B312" s="70" t="s">
        <v>263</v>
      </c>
      <c r="C312" s="73">
        <v>0.84</v>
      </c>
      <c r="D312" s="73">
        <v>15</v>
      </c>
      <c r="E312" s="74">
        <v>3</v>
      </c>
      <c r="F312" s="73">
        <f t="shared" si="61"/>
        <v>0.84</v>
      </c>
      <c r="G312" s="73"/>
      <c r="H312" s="73">
        <v>11566.8</v>
      </c>
      <c r="I312" s="73"/>
      <c r="J312" s="73"/>
      <c r="K312" s="73"/>
      <c r="L312" s="73">
        <f t="shared" si="62"/>
        <v>10.08</v>
      </c>
      <c r="M312" s="73">
        <v>10.08</v>
      </c>
      <c r="N312" s="73"/>
      <c r="O312" s="73"/>
      <c r="P312" s="59"/>
      <c r="Q312" s="59"/>
      <c r="R312" s="59"/>
      <c r="S312" s="59"/>
      <c r="T312" s="45"/>
      <c r="U312" s="43">
        <f t="shared" si="63"/>
        <v>0</v>
      </c>
    </row>
    <row r="313" spans="1:20" ht="21" customHeight="1">
      <c r="A313" s="66">
        <v>2</v>
      </c>
      <c r="B313" s="66" t="s">
        <v>387</v>
      </c>
      <c r="C313" s="83">
        <f>SUM(C314:C325)</f>
        <v>23.889499999999998</v>
      </c>
      <c r="D313" s="83"/>
      <c r="E313" s="84">
        <f>SUM(E314:E325)</f>
        <v>24</v>
      </c>
      <c r="F313" s="83">
        <f>SUM(F314:F325)</f>
        <v>23.889499999999998</v>
      </c>
      <c r="G313" s="83"/>
      <c r="H313" s="83">
        <f>SUM(H314:H325)</f>
        <v>132509.6</v>
      </c>
      <c r="I313" s="83"/>
      <c r="J313" s="83"/>
      <c r="K313" s="83"/>
      <c r="L313" s="83">
        <f>SUM(L314:L325)</f>
        <v>119.4475</v>
      </c>
      <c r="M313" s="83">
        <f>SUM(M314:M325)</f>
        <v>84.7975</v>
      </c>
      <c r="N313" s="83"/>
      <c r="O313" s="83">
        <f>SUM(O314:O325)</f>
        <v>34.65</v>
      </c>
      <c r="P313" s="54"/>
      <c r="Q313" s="54"/>
      <c r="R313" s="54"/>
      <c r="S313" s="54"/>
      <c r="T313" s="45"/>
    </row>
    <row r="314" spans="1:21" ht="21" customHeight="1">
      <c r="A314" s="69">
        <v>-1</v>
      </c>
      <c r="B314" s="70" t="s">
        <v>264</v>
      </c>
      <c r="C314" s="73">
        <v>4.756500000000001</v>
      </c>
      <c r="D314" s="73">
        <v>6.5</v>
      </c>
      <c r="E314" s="72">
        <v>4</v>
      </c>
      <c r="F314" s="71">
        <f aca="true" t="shared" si="64" ref="F314:F325">C314</f>
        <v>4.756500000000001</v>
      </c>
      <c r="G314" s="67"/>
      <c r="H314" s="71">
        <v>29263.8</v>
      </c>
      <c r="I314" s="67"/>
      <c r="J314" s="67"/>
      <c r="K314" s="67"/>
      <c r="L314" s="71">
        <f aca="true" t="shared" si="65" ref="L314:L325">M314+O314</f>
        <v>23.7825</v>
      </c>
      <c r="M314" s="71">
        <v>23.7825</v>
      </c>
      <c r="N314" s="67"/>
      <c r="O314" s="67"/>
      <c r="P314" s="54"/>
      <c r="Q314" s="54"/>
      <c r="R314" s="54"/>
      <c r="S314" s="54"/>
      <c r="T314" s="45"/>
      <c r="U314" s="43">
        <f aca="true" t="shared" si="66" ref="U314:U322">F314-C314</f>
        <v>0</v>
      </c>
    </row>
    <row r="315" spans="1:21" ht="21" customHeight="1">
      <c r="A315" s="69">
        <v>-2</v>
      </c>
      <c r="B315" s="70" t="s">
        <v>265</v>
      </c>
      <c r="C315" s="73">
        <v>0.93</v>
      </c>
      <c r="D315" s="73" t="s">
        <v>420</v>
      </c>
      <c r="E315" s="72">
        <v>1</v>
      </c>
      <c r="F315" s="71">
        <f t="shared" si="64"/>
        <v>0.93</v>
      </c>
      <c r="G315" s="67"/>
      <c r="H315" s="71">
        <v>6254.25</v>
      </c>
      <c r="I315" s="67"/>
      <c r="J315" s="67"/>
      <c r="K315" s="67"/>
      <c r="L315" s="71">
        <f t="shared" si="65"/>
        <v>4.65</v>
      </c>
      <c r="M315" s="71">
        <v>4.65</v>
      </c>
      <c r="N315" s="67"/>
      <c r="O315" s="67"/>
      <c r="P315" s="54"/>
      <c r="Q315" s="54"/>
      <c r="R315" s="54"/>
      <c r="S315" s="54"/>
      <c r="T315" s="45"/>
      <c r="U315" s="43">
        <f t="shared" si="66"/>
        <v>0</v>
      </c>
    </row>
    <row r="316" spans="1:21" ht="21" customHeight="1">
      <c r="A316" s="69">
        <v>-3</v>
      </c>
      <c r="B316" s="70" t="s">
        <v>266</v>
      </c>
      <c r="C316" s="73">
        <v>2.01</v>
      </c>
      <c r="D316" s="73">
        <v>6.5</v>
      </c>
      <c r="E316" s="72">
        <v>2</v>
      </c>
      <c r="F316" s="71">
        <f t="shared" si="64"/>
        <v>2.01</v>
      </c>
      <c r="G316" s="67"/>
      <c r="H316" s="71">
        <v>12803.7</v>
      </c>
      <c r="I316" s="67"/>
      <c r="J316" s="67"/>
      <c r="K316" s="67"/>
      <c r="L316" s="71">
        <f t="shared" si="65"/>
        <v>10.05</v>
      </c>
      <c r="M316" s="71">
        <v>10.05</v>
      </c>
      <c r="N316" s="67"/>
      <c r="O316" s="67"/>
      <c r="P316" s="54"/>
      <c r="Q316" s="54"/>
      <c r="R316" s="54"/>
      <c r="S316" s="54"/>
      <c r="T316" s="45"/>
      <c r="U316" s="43">
        <f t="shared" si="66"/>
        <v>0</v>
      </c>
    </row>
    <row r="317" spans="1:21" ht="21" customHeight="1">
      <c r="A317" s="69">
        <v>-4</v>
      </c>
      <c r="B317" s="70" t="s">
        <v>267</v>
      </c>
      <c r="C317" s="73">
        <v>1.25</v>
      </c>
      <c r="D317" s="73">
        <v>5.5</v>
      </c>
      <c r="E317" s="72">
        <v>1</v>
      </c>
      <c r="F317" s="71">
        <f t="shared" si="64"/>
        <v>1.25</v>
      </c>
      <c r="G317" s="67"/>
      <c r="H317" s="71">
        <v>7100</v>
      </c>
      <c r="I317" s="67"/>
      <c r="J317" s="67"/>
      <c r="K317" s="67"/>
      <c r="L317" s="71">
        <f t="shared" si="65"/>
        <v>6.25</v>
      </c>
      <c r="M317" s="71">
        <v>6.25</v>
      </c>
      <c r="N317" s="67"/>
      <c r="O317" s="67"/>
      <c r="P317" s="54"/>
      <c r="Q317" s="54"/>
      <c r="R317" s="54"/>
      <c r="S317" s="54"/>
      <c r="T317" s="45"/>
      <c r="U317" s="43">
        <f t="shared" si="66"/>
        <v>0</v>
      </c>
    </row>
    <row r="318" spans="1:21" ht="21" customHeight="1">
      <c r="A318" s="69">
        <v>-5</v>
      </c>
      <c r="B318" s="70" t="s">
        <v>268</v>
      </c>
      <c r="C318" s="73">
        <v>2.8875</v>
      </c>
      <c r="D318" s="73">
        <v>7</v>
      </c>
      <c r="E318" s="72">
        <v>3</v>
      </c>
      <c r="F318" s="71">
        <f t="shared" si="64"/>
        <v>2.8875</v>
      </c>
      <c r="G318" s="67"/>
      <c r="H318" s="71">
        <v>18727.5</v>
      </c>
      <c r="I318" s="67"/>
      <c r="J318" s="67"/>
      <c r="K318" s="67"/>
      <c r="L318" s="71">
        <f t="shared" si="65"/>
        <v>14.4375</v>
      </c>
      <c r="M318" s="73">
        <f>C318*5</f>
        <v>14.4375</v>
      </c>
      <c r="N318" s="67"/>
      <c r="O318" s="67"/>
      <c r="P318" s="54"/>
      <c r="Q318" s="54"/>
      <c r="R318" s="54"/>
      <c r="S318" s="54"/>
      <c r="T318" s="45"/>
      <c r="U318" s="43">
        <f t="shared" si="66"/>
        <v>0</v>
      </c>
    </row>
    <row r="319" spans="1:21" ht="21" customHeight="1">
      <c r="A319" s="69">
        <v>-6</v>
      </c>
      <c r="B319" s="70" t="s">
        <v>269</v>
      </c>
      <c r="C319" s="73">
        <v>3.6854999999999998</v>
      </c>
      <c r="D319" s="73" t="s">
        <v>421</v>
      </c>
      <c r="E319" s="74">
        <v>4</v>
      </c>
      <c r="F319" s="71">
        <f t="shared" si="64"/>
        <v>3.6854999999999998</v>
      </c>
      <c r="G319" s="71"/>
      <c r="H319" s="73">
        <v>26272.35</v>
      </c>
      <c r="I319" s="73"/>
      <c r="J319" s="73"/>
      <c r="K319" s="73"/>
      <c r="L319" s="71">
        <f t="shared" si="65"/>
        <v>18.4275</v>
      </c>
      <c r="M319" s="71">
        <f>F319*5</f>
        <v>18.4275</v>
      </c>
      <c r="N319" s="71"/>
      <c r="O319" s="71"/>
      <c r="P319" s="53"/>
      <c r="Q319" s="53"/>
      <c r="R319" s="53"/>
      <c r="S319" s="53"/>
      <c r="T319" s="45"/>
      <c r="U319" s="43">
        <f t="shared" si="66"/>
        <v>0</v>
      </c>
    </row>
    <row r="320" spans="1:21" ht="21" customHeight="1">
      <c r="A320" s="69">
        <v>-7</v>
      </c>
      <c r="B320" s="70" t="s">
        <v>261</v>
      </c>
      <c r="C320" s="73">
        <v>0.1</v>
      </c>
      <c r="D320" s="73">
        <v>5</v>
      </c>
      <c r="E320" s="74">
        <v>3</v>
      </c>
      <c r="F320" s="71">
        <f t="shared" si="64"/>
        <v>0.1</v>
      </c>
      <c r="G320" s="71"/>
      <c r="H320" s="73">
        <v>370</v>
      </c>
      <c r="I320" s="73"/>
      <c r="J320" s="73"/>
      <c r="K320" s="73"/>
      <c r="L320" s="71">
        <f t="shared" si="65"/>
        <v>0.5</v>
      </c>
      <c r="M320" s="71">
        <v>0.5</v>
      </c>
      <c r="N320" s="71"/>
      <c r="O320" s="71"/>
      <c r="P320" s="53"/>
      <c r="Q320" s="53"/>
      <c r="R320" s="53"/>
      <c r="S320" s="53"/>
      <c r="T320" s="45"/>
      <c r="U320" s="43">
        <f t="shared" si="66"/>
        <v>0</v>
      </c>
    </row>
    <row r="321" spans="1:21" ht="21" customHeight="1">
      <c r="A321" s="69">
        <v>-8</v>
      </c>
      <c r="B321" s="70" t="s">
        <v>263</v>
      </c>
      <c r="C321" s="73">
        <v>0.44</v>
      </c>
      <c r="D321" s="73">
        <v>6.5</v>
      </c>
      <c r="E321" s="74">
        <v>2</v>
      </c>
      <c r="F321" s="71">
        <f t="shared" si="64"/>
        <v>0.44</v>
      </c>
      <c r="G321" s="71"/>
      <c r="H321" s="73">
        <v>2772</v>
      </c>
      <c r="I321" s="73"/>
      <c r="J321" s="73"/>
      <c r="K321" s="73"/>
      <c r="L321" s="71">
        <f t="shared" si="65"/>
        <v>2.2</v>
      </c>
      <c r="M321" s="71">
        <v>2.2</v>
      </c>
      <c r="N321" s="71"/>
      <c r="O321" s="71"/>
      <c r="P321" s="53"/>
      <c r="Q321" s="53"/>
      <c r="R321" s="53"/>
      <c r="S321" s="53"/>
      <c r="T321" s="45"/>
      <c r="U321" s="43">
        <f t="shared" si="66"/>
        <v>0</v>
      </c>
    </row>
    <row r="322" spans="1:21" ht="21" customHeight="1">
      <c r="A322" s="69">
        <v>-9</v>
      </c>
      <c r="B322" s="70" t="s">
        <v>270</v>
      </c>
      <c r="C322" s="73">
        <v>0.9</v>
      </c>
      <c r="D322" s="73">
        <v>6.5</v>
      </c>
      <c r="E322" s="74">
        <v>1</v>
      </c>
      <c r="F322" s="71">
        <f t="shared" si="64"/>
        <v>0.9</v>
      </c>
      <c r="G322" s="71"/>
      <c r="H322" s="73">
        <v>5346</v>
      </c>
      <c r="I322" s="73"/>
      <c r="J322" s="73"/>
      <c r="K322" s="73"/>
      <c r="L322" s="71">
        <f t="shared" si="65"/>
        <v>4.5</v>
      </c>
      <c r="M322" s="71">
        <v>4.5</v>
      </c>
      <c r="N322" s="71"/>
      <c r="O322" s="71"/>
      <c r="P322" s="53"/>
      <c r="Q322" s="53"/>
      <c r="R322" s="53"/>
      <c r="S322" s="53"/>
      <c r="T322" s="45"/>
      <c r="U322" s="43">
        <f t="shared" si="66"/>
        <v>0</v>
      </c>
    </row>
    <row r="323" spans="1:20" ht="21" customHeight="1">
      <c r="A323" s="69">
        <v>-10</v>
      </c>
      <c r="B323" s="70" t="s">
        <v>422</v>
      </c>
      <c r="C323" s="73">
        <v>1.575</v>
      </c>
      <c r="D323" s="73">
        <v>5</v>
      </c>
      <c r="E323" s="74">
        <v>1</v>
      </c>
      <c r="F323" s="71">
        <f t="shared" si="64"/>
        <v>1.575</v>
      </c>
      <c r="G323" s="71"/>
      <c r="H323" s="73">
        <v>6000</v>
      </c>
      <c r="I323" s="73"/>
      <c r="J323" s="73"/>
      <c r="K323" s="73"/>
      <c r="L323" s="71">
        <f t="shared" si="65"/>
        <v>7.875</v>
      </c>
      <c r="M323" s="71"/>
      <c r="N323" s="71"/>
      <c r="O323" s="71">
        <f>F323*5</f>
        <v>7.875</v>
      </c>
      <c r="P323" s="53"/>
      <c r="Q323" s="53"/>
      <c r="R323" s="53"/>
      <c r="S323" s="53"/>
      <c r="T323" s="45"/>
    </row>
    <row r="324" spans="1:20" ht="21" customHeight="1">
      <c r="A324" s="69">
        <v>-11</v>
      </c>
      <c r="B324" s="70" t="s">
        <v>423</v>
      </c>
      <c r="C324" s="73">
        <v>2.73</v>
      </c>
      <c r="D324" s="73">
        <v>5</v>
      </c>
      <c r="E324" s="74">
        <v>1</v>
      </c>
      <c r="F324" s="71">
        <f t="shared" si="64"/>
        <v>2.73</v>
      </c>
      <c r="G324" s="71"/>
      <c r="H324" s="73">
        <v>9000</v>
      </c>
      <c r="I324" s="73"/>
      <c r="J324" s="73"/>
      <c r="K324" s="73"/>
      <c r="L324" s="71">
        <f t="shared" si="65"/>
        <v>13.65</v>
      </c>
      <c r="M324" s="71"/>
      <c r="N324" s="71"/>
      <c r="O324" s="71">
        <f>F324*5</f>
        <v>13.65</v>
      </c>
      <c r="P324" s="53"/>
      <c r="Q324" s="53"/>
      <c r="R324" s="53"/>
      <c r="S324" s="53"/>
      <c r="T324" s="45"/>
    </row>
    <row r="325" spans="1:20" ht="21" customHeight="1">
      <c r="A325" s="69">
        <v>-12</v>
      </c>
      <c r="B325" s="70" t="s">
        <v>424</v>
      </c>
      <c r="C325" s="73">
        <v>2.625</v>
      </c>
      <c r="D325" s="73">
        <v>5</v>
      </c>
      <c r="E325" s="74">
        <v>1</v>
      </c>
      <c r="F325" s="71">
        <f t="shared" si="64"/>
        <v>2.625</v>
      </c>
      <c r="G325" s="71"/>
      <c r="H325" s="73">
        <v>8600</v>
      </c>
      <c r="I325" s="73"/>
      <c r="J325" s="73"/>
      <c r="K325" s="73"/>
      <c r="L325" s="71">
        <f t="shared" si="65"/>
        <v>13.125</v>
      </c>
      <c r="M325" s="71"/>
      <c r="N325" s="71"/>
      <c r="O325" s="71">
        <f>F325*5</f>
        <v>13.125</v>
      </c>
      <c r="P325" s="53"/>
      <c r="Q325" s="53"/>
      <c r="R325" s="53"/>
      <c r="S325" s="53"/>
      <c r="T325" s="45"/>
    </row>
    <row r="326" spans="1:22" ht="21" customHeight="1">
      <c r="A326" s="66" t="s">
        <v>425</v>
      </c>
      <c r="B326" s="82" t="s">
        <v>426</v>
      </c>
      <c r="C326" s="83">
        <f>C327+C331</f>
        <v>7.303000000000001</v>
      </c>
      <c r="D326" s="83"/>
      <c r="E326" s="84">
        <f aca="true" t="shared" si="67" ref="E326:O326">E327+E331</f>
        <v>3</v>
      </c>
      <c r="F326" s="83">
        <f t="shared" si="67"/>
        <v>7.303000000000001</v>
      </c>
      <c r="G326" s="83"/>
      <c r="H326" s="83">
        <f t="shared" si="67"/>
        <v>52913</v>
      </c>
      <c r="I326" s="83"/>
      <c r="J326" s="83"/>
      <c r="K326" s="83"/>
      <c r="L326" s="83">
        <f t="shared" si="67"/>
        <v>51.9703488372093</v>
      </c>
      <c r="M326" s="83">
        <f t="shared" si="67"/>
        <v>44.620348837209306</v>
      </c>
      <c r="N326" s="83"/>
      <c r="O326" s="83">
        <f t="shared" si="67"/>
        <v>7.35</v>
      </c>
      <c r="P326" s="53"/>
      <c r="Q326" s="53"/>
      <c r="R326" s="53"/>
      <c r="S326" s="53"/>
      <c r="T326" s="45"/>
      <c r="V326" s="43">
        <f>O326+M326-L326</f>
        <v>0</v>
      </c>
    </row>
    <row r="327" spans="1:20" ht="21" customHeight="1">
      <c r="A327" s="66">
        <v>1</v>
      </c>
      <c r="B327" s="66" t="s">
        <v>385</v>
      </c>
      <c r="C327" s="83">
        <f>SUM(C328:C330)</f>
        <v>1.31</v>
      </c>
      <c r="D327" s="83"/>
      <c r="E327" s="84">
        <f>SUM(E328:E330)</f>
        <v>0</v>
      </c>
      <c r="F327" s="83">
        <f>SUM(F328:F330)</f>
        <v>1.31</v>
      </c>
      <c r="G327" s="83"/>
      <c r="H327" s="83">
        <f>SUM(H328:H330)</f>
        <v>24390.3</v>
      </c>
      <c r="I327" s="83"/>
      <c r="J327" s="83"/>
      <c r="K327" s="83"/>
      <c r="L327" s="83">
        <f>SUM(L328:L330)</f>
        <v>22.0053488372093</v>
      </c>
      <c r="M327" s="83">
        <f>SUM(M328:M330)</f>
        <v>22.0053488372093</v>
      </c>
      <c r="N327" s="83"/>
      <c r="O327" s="83">
        <f>SUM(O328:O330)</f>
        <v>0</v>
      </c>
      <c r="P327" s="53"/>
      <c r="Q327" s="53"/>
      <c r="R327" s="53"/>
      <c r="S327" s="53"/>
      <c r="T327" s="45"/>
    </row>
    <row r="328" spans="1:21" ht="21" customHeight="1">
      <c r="A328" s="69">
        <v>-1</v>
      </c>
      <c r="B328" s="70" t="s">
        <v>272</v>
      </c>
      <c r="C328" s="73">
        <v>0.3</v>
      </c>
      <c r="D328" s="73">
        <v>12</v>
      </c>
      <c r="E328" s="74">
        <v>0</v>
      </c>
      <c r="F328" s="71">
        <f>C328</f>
        <v>0.3</v>
      </c>
      <c r="G328" s="71"/>
      <c r="H328" s="73">
        <v>3366</v>
      </c>
      <c r="I328" s="73"/>
      <c r="J328" s="73"/>
      <c r="K328" s="73"/>
      <c r="L328" s="71">
        <f>M328+O328</f>
        <v>3.6</v>
      </c>
      <c r="M328" s="71">
        <v>3.6</v>
      </c>
      <c r="N328" s="71"/>
      <c r="O328" s="71"/>
      <c r="P328" s="53"/>
      <c r="Q328" s="53"/>
      <c r="R328" s="53"/>
      <c r="S328" s="53"/>
      <c r="T328" s="45"/>
      <c r="U328" s="43">
        <f>F328-C328</f>
        <v>0</v>
      </c>
    </row>
    <row r="329" spans="1:21" ht="21" customHeight="1">
      <c r="A329" s="69">
        <v>-2</v>
      </c>
      <c r="B329" s="70" t="s">
        <v>273</v>
      </c>
      <c r="C329" s="73">
        <v>0.35</v>
      </c>
      <c r="D329" s="73">
        <v>10</v>
      </c>
      <c r="E329" s="74">
        <v>0</v>
      </c>
      <c r="F329" s="71">
        <f>C329</f>
        <v>0.35</v>
      </c>
      <c r="G329" s="71"/>
      <c r="H329" s="73">
        <v>4735.5</v>
      </c>
      <c r="I329" s="73"/>
      <c r="J329" s="73"/>
      <c r="K329" s="73"/>
      <c r="L329" s="71">
        <f>M329+O329</f>
        <v>4.2</v>
      </c>
      <c r="M329" s="71">
        <v>4.2</v>
      </c>
      <c r="N329" s="71"/>
      <c r="O329" s="71"/>
      <c r="P329" s="53"/>
      <c r="Q329" s="53"/>
      <c r="R329" s="53"/>
      <c r="S329" s="53"/>
      <c r="T329" s="45"/>
      <c r="U329" s="43">
        <f>F329-C329</f>
        <v>0</v>
      </c>
    </row>
    <row r="330" spans="1:21" ht="30" customHeight="1">
      <c r="A330" s="69">
        <v>-3</v>
      </c>
      <c r="B330" s="70" t="s">
        <v>274</v>
      </c>
      <c r="C330" s="73">
        <v>0.66</v>
      </c>
      <c r="D330" s="73" t="s">
        <v>427</v>
      </c>
      <c r="E330" s="74">
        <v>0</v>
      </c>
      <c r="F330" s="71">
        <f>C330</f>
        <v>0.66</v>
      </c>
      <c r="G330" s="71"/>
      <c r="H330" s="73">
        <v>16288.8</v>
      </c>
      <c r="I330" s="73"/>
      <c r="J330" s="73"/>
      <c r="K330" s="73"/>
      <c r="L330" s="71">
        <f>M330+O330</f>
        <v>14.2053488372093</v>
      </c>
      <c r="M330" s="71">
        <v>14.2053488372093</v>
      </c>
      <c r="N330" s="71"/>
      <c r="O330" s="71"/>
      <c r="P330" s="53"/>
      <c r="Q330" s="53"/>
      <c r="R330" s="53"/>
      <c r="S330" s="53"/>
      <c r="T330" s="45"/>
      <c r="U330" s="43">
        <f>F330-C330</f>
        <v>0</v>
      </c>
    </row>
    <row r="331" spans="1:20" ht="21" customHeight="1">
      <c r="A331" s="66">
        <v>2</v>
      </c>
      <c r="B331" s="66" t="s">
        <v>387</v>
      </c>
      <c r="C331" s="83">
        <f>SUM(C332:C336)</f>
        <v>5.993000000000001</v>
      </c>
      <c r="D331" s="83"/>
      <c r="E331" s="84">
        <f>SUM(E332:E336)</f>
        <v>3</v>
      </c>
      <c r="F331" s="83">
        <f>SUM(F332:F336)</f>
        <v>5.993000000000001</v>
      </c>
      <c r="G331" s="83"/>
      <c r="H331" s="83">
        <f>SUM(H332:H336)</f>
        <v>28522.699999999997</v>
      </c>
      <c r="I331" s="83"/>
      <c r="J331" s="83"/>
      <c r="K331" s="83"/>
      <c r="L331" s="83">
        <f>SUM(L332:L336)</f>
        <v>29.965000000000003</v>
      </c>
      <c r="M331" s="83">
        <f>SUM(M332:M336)</f>
        <v>22.615000000000002</v>
      </c>
      <c r="N331" s="83"/>
      <c r="O331" s="83">
        <f>SUM(O332:O336)</f>
        <v>7.35</v>
      </c>
      <c r="P331" s="53"/>
      <c r="Q331" s="53"/>
      <c r="R331" s="53"/>
      <c r="S331" s="53"/>
      <c r="T331" s="45"/>
    </row>
    <row r="332" spans="1:21" ht="21" customHeight="1">
      <c r="A332" s="69">
        <v>-1</v>
      </c>
      <c r="B332" s="70" t="s">
        <v>273</v>
      </c>
      <c r="C332" s="73">
        <v>0.15</v>
      </c>
      <c r="D332" s="73">
        <v>5</v>
      </c>
      <c r="E332" s="74">
        <v>0</v>
      </c>
      <c r="F332" s="71">
        <f>C332</f>
        <v>0.15</v>
      </c>
      <c r="G332" s="71"/>
      <c r="H332" s="73">
        <v>526.5</v>
      </c>
      <c r="I332" s="73"/>
      <c r="J332" s="73"/>
      <c r="K332" s="73"/>
      <c r="L332" s="71">
        <f>M332+O332</f>
        <v>0.75</v>
      </c>
      <c r="M332" s="71">
        <v>0.75</v>
      </c>
      <c r="N332" s="71"/>
      <c r="O332" s="71"/>
      <c r="P332" s="53"/>
      <c r="Q332" s="53"/>
      <c r="R332" s="53"/>
      <c r="S332" s="53"/>
      <c r="T332" s="45"/>
      <c r="U332" s="43">
        <f>F332-C332</f>
        <v>0</v>
      </c>
    </row>
    <row r="333" spans="1:21" ht="21" customHeight="1">
      <c r="A333" s="69">
        <v>-2</v>
      </c>
      <c r="B333" s="70" t="s">
        <v>272</v>
      </c>
      <c r="C333" s="73">
        <v>0.53</v>
      </c>
      <c r="D333" s="73">
        <v>7</v>
      </c>
      <c r="E333" s="74">
        <v>0</v>
      </c>
      <c r="F333" s="71">
        <f>C333</f>
        <v>0.53</v>
      </c>
      <c r="G333" s="71"/>
      <c r="H333" s="73">
        <v>4197.6</v>
      </c>
      <c r="I333" s="73"/>
      <c r="J333" s="73"/>
      <c r="K333" s="73"/>
      <c r="L333" s="71">
        <f>M333+O333</f>
        <v>2.65</v>
      </c>
      <c r="M333" s="71">
        <v>2.65</v>
      </c>
      <c r="N333" s="71"/>
      <c r="O333" s="71"/>
      <c r="P333" s="53"/>
      <c r="Q333" s="53"/>
      <c r="R333" s="53"/>
      <c r="S333" s="53"/>
      <c r="T333" s="45"/>
      <c r="U333" s="43">
        <f>F333-C333</f>
        <v>0</v>
      </c>
    </row>
    <row r="334" spans="1:21" ht="21" customHeight="1">
      <c r="A334" s="69">
        <v>-3</v>
      </c>
      <c r="B334" s="70" t="s">
        <v>274</v>
      </c>
      <c r="C334" s="73">
        <v>3.8430000000000004</v>
      </c>
      <c r="D334" s="73">
        <v>5</v>
      </c>
      <c r="E334" s="74">
        <v>3</v>
      </c>
      <c r="F334" s="71">
        <f>C334</f>
        <v>3.8430000000000004</v>
      </c>
      <c r="G334" s="71"/>
      <c r="H334" s="73">
        <v>20898.6</v>
      </c>
      <c r="I334" s="73"/>
      <c r="J334" s="73"/>
      <c r="K334" s="73"/>
      <c r="L334" s="71">
        <f>M334+O334</f>
        <v>19.215000000000003</v>
      </c>
      <c r="M334" s="71">
        <f>F334*5</f>
        <v>19.215000000000003</v>
      </c>
      <c r="N334" s="71"/>
      <c r="O334" s="71"/>
      <c r="P334" s="53"/>
      <c r="Q334" s="53"/>
      <c r="R334" s="53"/>
      <c r="S334" s="53"/>
      <c r="T334" s="45"/>
      <c r="U334" s="43">
        <f>F334-C334</f>
        <v>0</v>
      </c>
    </row>
    <row r="335" spans="1:20" ht="21" customHeight="1">
      <c r="A335" s="69">
        <v>-4</v>
      </c>
      <c r="B335" s="70" t="s">
        <v>275</v>
      </c>
      <c r="C335" s="73">
        <v>0.525</v>
      </c>
      <c r="D335" s="73">
        <v>5</v>
      </c>
      <c r="E335" s="74">
        <v>0</v>
      </c>
      <c r="F335" s="71">
        <f>C335</f>
        <v>0.525</v>
      </c>
      <c r="G335" s="71"/>
      <c r="H335" s="73">
        <v>1000</v>
      </c>
      <c r="I335" s="73"/>
      <c r="J335" s="73"/>
      <c r="K335" s="73"/>
      <c r="L335" s="71">
        <f>M335+O335</f>
        <v>2.625</v>
      </c>
      <c r="M335" s="71"/>
      <c r="N335" s="71"/>
      <c r="O335" s="71">
        <f>F335*5</f>
        <v>2.625</v>
      </c>
      <c r="P335" s="53"/>
      <c r="Q335" s="53"/>
      <c r="R335" s="53"/>
      <c r="S335" s="53"/>
      <c r="T335" s="45"/>
    </row>
    <row r="336" spans="1:20" ht="21" customHeight="1">
      <c r="A336" s="69">
        <v>-5</v>
      </c>
      <c r="B336" s="70" t="s">
        <v>276</v>
      </c>
      <c r="C336" s="73">
        <v>0.945</v>
      </c>
      <c r="D336" s="73">
        <v>5</v>
      </c>
      <c r="E336" s="74">
        <v>0</v>
      </c>
      <c r="F336" s="71">
        <f>C336</f>
        <v>0.945</v>
      </c>
      <c r="G336" s="71"/>
      <c r="H336" s="73">
        <v>1900</v>
      </c>
      <c r="I336" s="73"/>
      <c r="J336" s="73"/>
      <c r="K336" s="73"/>
      <c r="L336" s="71">
        <f>M336+O336</f>
        <v>4.725</v>
      </c>
      <c r="M336" s="71"/>
      <c r="N336" s="71"/>
      <c r="O336" s="71">
        <f>F336*5</f>
        <v>4.725</v>
      </c>
      <c r="P336" s="53"/>
      <c r="Q336" s="53"/>
      <c r="R336" s="53"/>
      <c r="S336" s="53"/>
      <c r="T336" s="45"/>
    </row>
    <row r="337" spans="1:22" ht="21" customHeight="1">
      <c r="A337" s="66" t="s">
        <v>428</v>
      </c>
      <c r="B337" s="66" t="s">
        <v>429</v>
      </c>
      <c r="C337" s="67">
        <f aca="true" t="shared" si="68" ref="C337:O337">C338+C347</f>
        <v>77.975</v>
      </c>
      <c r="D337" s="67"/>
      <c r="E337" s="68">
        <f t="shared" si="68"/>
        <v>86</v>
      </c>
      <c r="F337" s="67">
        <f t="shared" si="68"/>
        <v>77.975</v>
      </c>
      <c r="G337" s="67"/>
      <c r="H337" s="67">
        <f t="shared" si="68"/>
        <v>571270</v>
      </c>
      <c r="I337" s="67"/>
      <c r="J337" s="67"/>
      <c r="K337" s="67"/>
      <c r="L337" s="67">
        <f t="shared" si="68"/>
        <v>548.9566161616161</v>
      </c>
      <c r="M337" s="67">
        <f t="shared" si="68"/>
        <v>470.88161616161614</v>
      </c>
      <c r="N337" s="67"/>
      <c r="O337" s="67">
        <f t="shared" si="68"/>
        <v>78.075</v>
      </c>
      <c r="P337" s="54"/>
      <c r="Q337" s="54"/>
      <c r="R337" s="54"/>
      <c r="S337" s="54"/>
      <c r="T337" s="54"/>
      <c r="V337" s="43">
        <f>O337+M337-L337</f>
        <v>0</v>
      </c>
    </row>
    <row r="338" spans="1:20" ht="21" customHeight="1">
      <c r="A338" s="66">
        <v>1</v>
      </c>
      <c r="B338" s="66" t="s">
        <v>385</v>
      </c>
      <c r="C338" s="67">
        <f>SUM(C339:C346)</f>
        <v>19.959999999999997</v>
      </c>
      <c r="D338" s="67"/>
      <c r="E338" s="68">
        <f aca="true" t="shared" si="69" ref="E338:O338">SUM(E339:E346)</f>
        <v>19</v>
      </c>
      <c r="F338" s="67">
        <f t="shared" si="69"/>
        <v>19.959999999999997</v>
      </c>
      <c r="G338" s="67"/>
      <c r="H338" s="67">
        <f t="shared" si="69"/>
        <v>261050</v>
      </c>
      <c r="I338" s="67"/>
      <c r="J338" s="67"/>
      <c r="K338" s="67"/>
      <c r="L338" s="67">
        <f t="shared" si="69"/>
        <v>257.71999999999997</v>
      </c>
      <c r="M338" s="67">
        <f t="shared" si="69"/>
        <v>257.71999999999997</v>
      </c>
      <c r="N338" s="67"/>
      <c r="O338" s="67">
        <f t="shared" si="69"/>
        <v>0</v>
      </c>
      <c r="P338" s="54"/>
      <c r="Q338" s="54"/>
      <c r="R338" s="54"/>
      <c r="S338" s="54"/>
      <c r="T338" s="54"/>
    </row>
    <row r="339" spans="1:21" ht="21" customHeight="1">
      <c r="A339" s="69">
        <v>-1</v>
      </c>
      <c r="B339" s="70" t="s">
        <v>278</v>
      </c>
      <c r="C339" s="71">
        <v>0.7</v>
      </c>
      <c r="D339" s="71">
        <v>34</v>
      </c>
      <c r="E339" s="72">
        <v>1</v>
      </c>
      <c r="F339" s="71">
        <f aca="true" t="shared" si="70" ref="F339:F346">C339</f>
        <v>0.7</v>
      </c>
      <c r="G339" s="71"/>
      <c r="H339" s="71">
        <v>24920</v>
      </c>
      <c r="I339" s="67"/>
      <c r="J339" s="67"/>
      <c r="K339" s="67"/>
      <c r="L339" s="71">
        <f aca="true" t="shared" si="71" ref="L339:L346">M339+O339</f>
        <v>26.6</v>
      </c>
      <c r="M339" s="71">
        <v>26.6</v>
      </c>
      <c r="N339" s="67"/>
      <c r="O339" s="67"/>
      <c r="P339" s="54"/>
      <c r="Q339" s="54"/>
      <c r="R339" s="54"/>
      <c r="S339" s="54"/>
      <c r="T339" s="54"/>
      <c r="U339" s="43">
        <f aca="true" t="shared" si="72" ref="U339:U346">F339-C339</f>
        <v>0</v>
      </c>
    </row>
    <row r="340" spans="1:21" ht="21" customHeight="1">
      <c r="A340" s="69">
        <v>-2</v>
      </c>
      <c r="B340" s="70" t="s">
        <v>279</v>
      </c>
      <c r="C340" s="71">
        <v>3.57</v>
      </c>
      <c r="D340" s="71">
        <v>12</v>
      </c>
      <c r="E340" s="72">
        <v>3</v>
      </c>
      <c r="F340" s="71">
        <f t="shared" si="70"/>
        <v>3.57</v>
      </c>
      <c r="G340" s="71"/>
      <c r="H340" s="71">
        <v>51340</v>
      </c>
      <c r="I340" s="67"/>
      <c r="J340" s="67"/>
      <c r="K340" s="67"/>
      <c r="L340" s="71">
        <f t="shared" si="71"/>
        <v>42.839999999999996</v>
      </c>
      <c r="M340" s="71">
        <f>F340*12</f>
        <v>42.839999999999996</v>
      </c>
      <c r="N340" s="67"/>
      <c r="O340" s="67"/>
      <c r="P340" s="54"/>
      <c r="Q340" s="54"/>
      <c r="R340" s="54"/>
      <c r="S340" s="54"/>
      <c r="T340" s="54"/>
      <c r="U340" s="43">
        <f t="shared" si="72"/>
        <v>0</v>
      </c>
    </row>
    <row r="341" spans="1:21" ht="21" customHeight="1">
      <c r="A341" s="69">
        <v>-3</v>
      </c>
      <c r="B341" s="70" t="s">
        <v>47</v>
      </c>
      <c r="C341" s="71">
        <v>6.09</v>
      </c>
      <c r="D341" s="71">
        <v>13</v>
      </c>
      <c r="E341" s="72">
        <v>6</v>
      </c>
      <c r="F341" s="71">
        <f t="shared" si="70"/>
        <v>6.09</v>
      </c>
      <c r="G341" s="71"/>
      <c r="H341" s="71">
        <v>96860</v>
      </c>
      <c r="I341" s="67"/>
      <c r="J341" s="67"/>
      <c r="K341" s="67"/>
      <c r="L341" s="71">
        <f t="shared" si="71"/>
        <v>73.08</v>
      </c>
      <c r="M341" s="71">
        <v>73.08</v>
      </c>
      <c r="N341" s="67"/>
      <c r="O341" s="67"/>
      <c r="P341" s="54"/>
      <c r="Q341" s="54"/>
      <c r="R341" s="54"/>
      <c r="S341" s="54"/>
      <c r="T341" s="54"/>
      <c r="U341" s="43">
        <f t="shared" si="72"/>
        <v>0</v>
      </c>
    </row>
    <row r="342" spans="1:21" ht="21" customHeight="1">
      <c r="A342" s="69">
        <v>-4</v>
      </c>
      <c r="B342" s="70" t="s">
        <v>280</v>
      </c>
      <c r="C342" s="71">
        <v>1.1</v>
      </c>
      <c r="D342" s="71">
        <v>13</v>
      </c>
      <c r="E342" s="72">
        <v>1</v>
      </c>
      <c r="F342" s="71">
        <f t="shared" si="70"/>
        <v>1.1</v>
      </c>
      <c r="G342" s="71"/>
      <c r="H342" s="71">
        <v>14740</v>
      </c>
      <c r="I342" s="67"/>
      <c r="J342" s="67"/>
      <c r="K342" s="67"/>
      <c r="L342" s="71">
        <f t="shared" si="71"/>
        <v>13.2</v>
      </c>
      <c r="M342" s="71">
        <v>13.2</v>
      </c>
      <c r="N342" s="67"/>
      <c r="O342" s="67"/>
      <c r="P342" s="54"/>
      <c r="Q342" s="54"/>
      <c r="R342" s="54"/>
      <c r="S342" s="54"/>
      <c r="T342" s="54"/>
      <c r="U342" s="43">
        <f t="shared" si="72"/>
        <v>0</v>
      </c>
    </row>
    <row r="343" spans="1:21" ht="21" customHeight="1">
      <c r="A343" s="69">
        <v>-5</v>
      </c>
      <c r="B343" s="70" t="s">
        <v>281</v>
      </c>
      <c r="C343" s="71">
        <v>1.7</v>
      </c>
      <c r="D343" s="71">
        <v>10</v>
      </c>
      <c r="E343" s="72">
        <v>1</v>
      </c>
      <c r="F343" s="71">
        <f t="shared" si="70"/>
        <v>1.7</v>
      </c>
      <c r="G343" s="71"/>
      <c r="H343" s="71">
        <v>10880</v>
      </c>
      <c r="I343" s="67"/>
      <c r="J343" s="67"/>
      <c r="K343" s="67"/>
      <c r="L343" s="71">
        <f t="shared" si="71"/>
        <v>20.4</v>
      </c>
      <c r="M343" s="71">
        <v>20.4</v>
      </c>
      <c r="N343" s="67"/>
      <c r="O343" s="67"/>
      <c r="P343" s="54"/>
      <c r="Q343" s="54"/>
      <c r="R343" s="54"/>
      <c r="S343" s="54"/>
      <c r="T343" s="54"/>
      <c r="U343" s="43">
        <f t="shared" si="72"/>
        <v>0</v>
      </c>
    </row>
    <row r="344" spans="1:21" ht="21" customHeight="1">
      <c r="A344" s="69">
        <v>-6</v>
      </c>
      <c r="B344" s="70" t="s">
        <v>282</v>
      </c>
      <c r="C344" s="71">
        <v>3.57</v>
      </c>
      <c r="D344" s="71">
        <v>10</v>
      </c>
      <c r="E344" s="72">
        <v>3</v>
      </c>
      <c r="F344" s="71">
        <f t="shared" si="70"/>
        <v>3.57</v>
      </c>
      <c r="G344" s="71"/>
      <c r="H344" s="71">
        <v>41140</v>
      </c>
      <c r="I344" s="67"/>
      <c r="J344" s="67"/>
      <c r="K344" s="67"/>
      <c r="L344" s="71">
        <f t="shared" si="71"/>
        <v>42.839999999999996</v>
      </c>
      <c r="M344" s="71">
        <f>F344*12</f>
        <v>42.839999999999996</v>
      </c>
      <c r="N344" s="67"/>
      <c r="O344" s="67"/>
      <c r="P344" s="54"/>
      <c r="Q344" s="54"/>
      <c r="R344" s="54"/>
      <c r="S344" s="54"/>
      <c r="T344" s="54"/>
      <c r="U344" s="43">
        <f t="shared" si="72"/>
        <v>0</v>
      </c>
    </row>
    <row r="345" spans="1:21" ht="21" customHeight="1">
      <c r="A345" s="69">
        <v>-7</v>
      </c>
      <c r="B345" s="70" t="s">
        <v>283</v>
      </c>
      <c r="C345" s="73">
        <v>2.7300000000000004</v>
      </c>
      <c r="D345" s="86">
        <v>10</v>
      </c>
      <c r="E345" s="74">
        <v>2</v>
      </c>
      <c r="F345" s="71">
        <f t="shared" si="70"/>
        <v>2.7300000000000004</v>
      </c>
      <c r="G345" s="71"/>
      <c r="H345" s="73">
        <v>17420</v>
      </c>
      <c r="I345" s="73"/>
      <c r="J345" s="73"/>
      <c r="K345" s="73"/>
      <c r="L345" s="71">
        <f t="shared" si="71"/>
        <v>32.760000000000005</v>
      </c>
      <c r="M345" s="71">
        <f>F345*12</f>
        <v>32.760000000000005</v>
      </c>
      <c r="N345" s="71"/>
      <c r="O345" s="71"/>
      <c r="P345" s="53"/>
      <c r="Q345" s="53"/>
      <c r="R345" s="53"/>
      <c r="S345" s="53"/>
      <c r="T345" s="45"/>
      <c r="U345" s="43">
        <f t="shared" si="72"/>
        <v>0</v>
      </c>
    </row>
    <row r="346" spans="1:21" ht="21" customHeight="1">
      <c r="A346" s="69">
        <v>-8</v>
      </c>
      <c r="B346" s="70" t="s">
        <v>284</v>
      </c>
      <c r="C346" s="73">
        <v>0.5</v>
      </c>
      <c r="D346" s="86">
        <v>10</v>
      </c>
      <c r="E346" s="74">
        <v>2</v>
      </c>
      <c r="F346" s="71">
        <f t="shared" si="70"/>
        <v>0.5</v>
      </c>
      <c r="G346" s="71"/>
      <c r="H346" s="73">
        <v>3750</v>
      </c>
      <c r="I346" s="73"/>
      <c r="J346" s="73"/>
      <c r="K346" s="73"/>
      <c r="L346" s="71">
        <f t="shared" si="71"/>
        <v>6</v>
      </c>
      <c r="M346" s="71">
        <v>6</v>
      </c>
      <c r="N346" s="71"/>
      <c r="O346" s="71"/>
      <c r="P346" s="53"/>
      <c r="Q346" s="53"/>
      <c r="R346" s="53"/>
      <c r="S346" s="53"/>
      <c r="T346" s="45"/>
      <c r="U346" s="43">
        <f t="shared" si="72"/>
        <v>0</v>
      </c>
    </row>
    <row r="347" spans="1:20" ht="21" customHeight="1">
      <c r="A347" s="66">
        <v>2</v>
      </c>
      <c r="B347" s="66" t="s">
        <v>387</v>
      </c>
      <c r="C347" s="67">
        <f>SUM(C348:C369)</f>
        <v>58.01499999999999</v>
      </c>
      <c r="D347" s="67"/>
      <c r="E347" s="68">
        <f>SUM(E348:E369)</f>
        <v>67</v>
      </c>
      <c r="F347" s="67">
        <f>SUM(F348:F369)</f>
        <v>58.01499999999999</v>
      </c>
      <c r="G347" s="67"/>
      <c r="H347" s="67">
        <f>SUM(H348:H369)</f>
        <v>310220</v>
      </c>
      <c r="I347" s="67"/>
      <c r="J347" s="67"/>
      <c r="K347" s="67"/>
      <c r="L347" s="67">
        <f>SUM(L348:L369)</f>
        <v>291.23661616161615</v>
      </c>
      <c r="M347" s="67">
        <f>SUM(M348:M369)</f>
        <v>213.16161616161617</v>
      </c>
      <c r="N347" s="67"/>
      <c r="O347" s="67">
        <f>SUM(O348:O369)</f>
        <v>78.075</v>
      </c>
      <c r="P347" s="54"/>
      <c r="Q347" s="54"/>
      <c r="R347" s="54"/>
      <c r="S347" s="54"/>
      <c r="T347" s="45"/>
    </row>
    <row r="348" spans="1:21" ht="21" customHeight="1">
      <c r="A348" s="69">
        <v>-1</v>
      </c>
      <c r="B348" s="70" t="s">
        <v>285</v>
      </c>
      <c r="C348" s="71">
        <v>1.2</v>
      </c>
      <c r="D348" s="71">
        <v>5</v>
      </c>
      <c r="E348" s="72">
        <v>1</v>
      </c>
      <c r="F348" s="71">
        <f aca="true" t="shared" si="73" ref="F348:F369">C348</f>
        <v>1.2</v>
      </c>
      <c r="G348" s="71"/>
      <c r="H348" s="71">
        <v>5160</v>
      </c>
      <c r="I348" s="67"/>
      <c r="J348" s="67"/>
      <c r="K348" s="67"/>
      <c r="L348" s="71">
        <f aca="true" t="shared" si="74" ref="L348:L369">M348+O348</f>
        <v>6</v>
      </c>
      <c r="M348" s="71">
        <v>6</v>
      </c>
      <c r="N348" s="67"/>
      <c r="O348" s="67"/>
      <c r="P348" s="54"/>
      <c r="Q348" s="54"/>
      <c r="R348" s="54"/>
      <c r="S348" s="54"/>
      <c r="T348" s="45"/>
      <c r="U348" s="43">
        <f aca="true" t="shared" si="75" ref="U348:U361">F348-C348</f>
        <v>0</v>
      </c>
    </row>
    <row r="349" spans="1:21" ht="21" customHeight="1">
      <c r="A349" s="69">
        <v>-2</v>
      </c>
      <c r="B349" s="70" t="s">
        <v>286</v>
      </c>
      <c r="C349" s="71">
        <v>3.6750000000000003</v>
      </c>
      <c r="D349" s="71">
        <v>7</v>
      </c>
      <c r="E349" s="72">
        <v>3</v>
      </c>
      <c r="F349" s="71">
        <f t="shared" si="73"/>
        <v>3.6750000000000003</v>
      </c>
      <c r="G349" s="71"/>
      <c r="H349" s="71">
        <v>22750</v>
      </c>
      <c r="I349" s="67"/>
      <c r="J349" s="67"/>
      <c r="K349" s="67"/>
      <c r="L349" s="71">
        <f t="shared" si="74"/>
        <v>18.375</v>
      </c>
      <c r="M349" s="71">
        <f>F349*5</f>
        <v>18.375</v>
      </c>
      <c r="N349" s="67"/>
      <c r="O349" s="67"/>
      <c r="P349" s="54"/>
      <c r="Q349" s="54"/>
      <c r="R349" s="54"/>
      <c r="S349" s="54"/>
      <c r="T349" s="45"/>
      <c r="U349" s="43">
        <f t="shared" si="75"/>
        <v>0</v>
      </c>
    </row>
    <row r="350" spans="1:21" ht="21" customHeight="1">
      <c r="A350" s="69">
        <v>-3</v>
      </c>
      <c r="B350" s="70" t="s">
        <v>287</v>
      </c>
      <c r="C350" s="71">
        <v>2.2</v>
      </c>
      <c r="D350" s="71">
        <v>5</v>
      </c>
      <c r="E350" s="72">
        <v>2</v>
      </c>
      <c r="F350" s="71">
        <f t="shared" si="73"/>
        <v>2.2</v>
      </c>
      <c r="G350" s="71"/>
      <c r="H350" s="71">
        <v>10340</v>
      </c>
      <c r="I350" s="67"/>
      <c r="J350" s="67"/>
      <c r="K350" s="67"/>
      <c r="L350" s="71">
        <f t="shared" si="74"/>
        <v>11</v>
      </c>
      <c r="M350" s="71">
        <v>11</v>
      </c>
      <c r="N350" s="67"/>
      <c r="O350" s="67"/>
      <c r="P350" s="54"/>
      <c r="Q350" s="54"/>
      <c r="R350" s="54"/>
      <c r="S350" s="54"/>
      <c r="T350" s="45"/>
      <c r="U350" s="43">
        <f t="shared" si="75"/>
        <v>0</v>
      </c>
    </row>
    <row r="351" spans="1:21" ht="21" customHeight="1">
      <c r="A351" s="69">
        <v>-4</v>
      </c>
      <c r="B351" s="70" t="s">
        <v>288</v>
      </c>
      <c r="C351" s="71">
        <v>1.6</v>
      </c>
      <c r="D351" s="71">
        <v>5</v>
      </c>
      <c r="E351" s="72">
        <v>1</v>
      </c>
      <c r="F351" s="71">
        <f t="shared" si="73"/>
        <v>1.6</v>
      </c>
      <c r="G351" s="71"/>
      <c r="H351" s="71">
        <v>9040</v>
      </c>
      <c r="I351" s="67"/>
      <c r="J351" s="67"/>
      <c r="K351" s="67"/>
      <c r="L351" s="71">
        <f t="shared" si="74"/>
        <v>8</v>
      </c>
      <c r="M351" s="71">
        <v>8</v>
      </c>
      <c r="N351" s="67"/>
      <c r="O351" s="67"/>
      <c r="P351" s="54"/>
      <c r="Q351" s="54"/>
      <c r="R351" s="54"/>
      <c r="S351" s="54"/>
      <c r="T351" s="45"/>
      <c r="U351" s="43">
        <f t="shared" si="75"/>
        <v>0</v>
      </c>
    </row>
    <row r="352" spans="1:21" ht="21" customHeight="1">
      <c r="A352" s="69">
        <v>-5</v>
      </c>
      <c r="B352" s="70" t="s">
        <v>289</v>
      </c>
      <c r="C352" s="71">
        <v>0.7</v>
      </c>
      <c r="D352" s="71">
        <v>9</v>
      </c>
      <c r="E352" s="72">
        <v>0</v>
      </c>
      <c r="F352" s="71">
        <f t="shared" si="73"/>
        <v>0.7</v>
      </c>
      <c r="G352" s="71"/>
      <c r="H352" s="71">
        <v>5810</v>
      </c>
      <c r="I352" s="67"/>
      <c r="J352" s="67"/>
      <c r="K352" s="67"/>
      <c r="L352" s="71">
        <f t="shared" si="74"/>
        <v>3.5</v>
      </c>
      <c r="M352" s="71">
        <f>C352*5</f>
        <v>3.5</v>
      </c>
      <c r="N352" s="67"/>
      <c r="O352" s="67"/>
      <c r="P352" s="54"/>
      <c r="Q352" s="54"/>
      <c r="R352" s="54"/>
      <c r="S352" s="54"/>
      <c r="T352" s="45"/>
      <c r="U352" s="43">
        <f t="shared" si="75"/>
        <v>0</v>
      </c>
    </row>
    <row r="353" spans="1:21" ht="21" customHeight="1">
      <c r="A353" s="69">
        <v>-6</v>
      </c>
      <c r="B353" s="70" t="s">
        <v>290</v>
      </c>
      <c r="C353" s="71">
        <v>1.1</v>
      </c>
      <c r="D353" s="71">
        <v>5</v>
      </c>
      <c r="E353" s="72">
        <v>1</v>
      </c>
      <c r="F353" s="71">
        <f t="shared" si="73"/>
        <v>1.1</v>
      </c>
      <c r="G353" s="71"/>
      <c r="H353" s="71">
        <v>5940</v>
      </c>
      <c r="I353" s="67"/>
      <c r="J353" s="67"/>
      <c r="K353" s="67"/>
      <c r="L353" s="71">
        <f t="shared" si="74"/>
        <v>5.5</v>
      </c>
      <c r="M353" s="71">
        <v>5.5</v>
      </c>
      <c r="N353" s="67"/>
      <c r="O353" s="67"/>
      <c r="P353" s="54"/>
      <c r="Q353" s="54"/>
      <c r="R353" s="54"/>
      <c r="S353" s="54"/>
      <c r="T353" s="45"/>
      <c r="U353" s="43">
        <f t="shared" si="75"/>
        <v>0</v>
      </c>
    </row>
    <row r="354" spans="1:21" ht="21" customHeight="1">
      <c r="A354" s="69">
        <v>-7</v>
      </c>
      <c r="B354" s="70" t="s">
        <v>291</v>
      </c>
      <c r="C354" s="71">
        <v>3.6750000000000003</v>
      </c>
      <c r="D354" s="71">
        <v>5</v>
      </c>
      <c r="E354" s="72">
        <v>3</v>
      </c>
      <c r="F354" s="71">
        <f t="shared" si="73"/>
        <v>3.6750000000000003</v>
      </c>
      <c r="G354" s="71"/>
      <c r="H354" s="71">
        <v>20300</v>
      </c>
      <c r="I354" s="67"/>
      <c r="J354" s="67"/>
      <c r="K354" s="67"/>
      <c r="L354" s="71">
        <f t="shared" si="74"/>
        <v>18.375</v>
      </c>
      <c r="M354" s="71">
        <f>F354*5</f>
        <v>18.375</v>
      </c>
      <c r="N354" s="67"/>
      <c r="O354" s="67"/>
      <c r="P354" s="54"/>
      <c r="Q354" s="54"/>
      <c r="R354" s="54"/>
      <c r="S354" s="54"/>
      <c r="T354" s="45"/>
      <c r="U354" s="43">
        <f t="shared" si="75"/>
        <v>0</v>
      </c>
    </row>
    <row r="355" spans="1:21" ht="21" customHeight="1">
      <c r="A355" s="69">
        <v>-8</v>
      </c>
      <c r="B355" s="70" t="s">
        <v>292</v>
      </c>
      <c r="C355" s="71">
        <v>0.5</v>
      </c>
      <c r="D355" s="71">
        <v>5</v>
      </c>
      <c r="E355" s="72">
        <v>0</v>
      </c>
      <c r="F355" s="71">
        <f t="shared" si="73"/>
        <v>0.5</v>
      </c>
      <c r="G355" s="71"/>
      <c r="H355" s="71">
        <v>4350</v>
      </c>
      <c r="I355" s="67"/>
      <c r="J355" s="67"/>
      <c r="K355" s="67"/>
      <c r="L355" s="71">
        <f t="shared" si="74"/>
        <v>3.661616161616161</v>
      </c>
      <c r="M355" s="71">
        <v>3.661616161616161</v>
      </c>
      <c r="N355" s="67"/>
      <c r="O355" s="67"/>
      <c r="P355" s="54"/>
      <c r="Q355" s="54"/>
      <c r="R355" s="54"/>
      <c r="S355" s="54"/>
      <c r="T355" s="45"/>
      <c r="U355" s="43">
        <f t="shared" si="75"/>
        <v>0</v>
      </c>
    </row>
    <row r="356" spans="1:21" ht="21" customHeight="1">
      <c r="A356" s="69">
        <v>-9</v>
      </c>
      <c r="B356" s="70" t="s">
        <v>43</v>
      </c>
      <c r="C356" s="71">
        <v>1.5</v>
      </c>
      <c r="D356" s="71">
        <v>5</v>
      </c>
      <c r="E356" s="72">
        <v>2</v>
      </c>
      <c r="F356" s="71">
        <f t="shared" si="73"/>
        <v>1.5</v>
      </c>
      <c r="G356" s="71"/>
      <c r="H356" s="71">
        <v>7500</v>
      </c>
      <c r="I356" s="67"/>
      <c r="J356" s="67"/>
      <c r="K356" s="67"/>
      <c r="L356" s="71">
        <f t="shared" si="74"/>
        <v>7.5</v>
      </c>
      <c r="M356" s="71">
        <v>7.5</v>
      </c>
      <c r="N356" s="67"/>
      <c r="O356" s="67"/>
      <c r="P356" s="54"/>
      <c r="Q356" s="54"/>
      <c r="R356" s="54"/>
      <c r="S356" s="54"/>
      <c r="T356" s="45"/>
      <c r="U356" s="43">
        <f t="shared" si="75"/>
        <v>0</v>
      </c>
    </row>
    <row r="357" spans="1:21" ht="21" customHeight="1">
      <c r="A357" s="69">
        <v>-10</v>
      </c>
      <c r="B357" s="70" t="s">
        <v>293</v>
      </c>
      <c r="C357" s="71">
        <v>6.09</v>
      </c>
      <c r="D357" s="71">
        <v>5</v>
      </c>
      <c r="E357" s="72">
        <v>6</v>
      </c>
      <c r="F357" s="71">
        <f t="shared" si="73"/>
        <v>6.09</v>
      </c>
      <c r="G357" s="71"/>
      <c r="H357" s="71">
        <v>19720</v>
      </c>
      <c r="I357" s="67"/>
      <c r="J357" s="67"/>
      <c r="K357" s="67"/>
      <c r="L357" s="71">
        <f t="shared" si="74"/>
        <v>30.45</v>
      </c>
      <c r="M357" s="71">
        <v>30.45</v>
      </c>
      <c r="N357" s="67"/>
      <c r="O357" s="67"/>
      <c r="P357" s="54"/>
      <c r="Q357" s="54"/>
      <c r="R357" s="54"/>
      <c r="S357" s="54"/>
      <c r="T357" s="45"/>
      <c r="U357" s="43">
        <f t="shared" si="75"/>
        <v>0</v>
      </c>
    </row>
    <row r="358" spans="1:21" ht="21" customHeight="1">
      <c r="A358" s="69">
        <v>-11</v>
      </c>
      <c r="B358" s="70" t="s">
        <v>294</v>
      </c>
      <c r="C358" s="71">
        <v>3.9899999999999998</v>
      </c>
      <c r="D358" s="71">
        <v>6</v>
      </c>
      <c r="E358" s="72">
        <v>4</v>
      </c>
      <c r="F358" s="71">
        <f t="shared" si="73"/>
        <v>3.9899999999999998</v>
      </c>
      <c r="G358" s="71"/>
      <c r="H358" s="71">
        <v>27360</v>
      </c>
      <c r="I358" s="67"/>
      <c r="J358" s="67"/>
      <c r="K358" s="67"/>
      <c r="L358" s="71">
        <f t="shared" si="74"/>
        <v>19.95</v>
      </c>
      <c r="M358" s="71">
        <f>F358*5</f>
        <v>19.95</v>
      </c>
      <c r="N358" s="67"/>
      <c r="O358" s="67"/>
      <c r="P358" s="54"/>
      <c r="Q358" s="54"/>
      <c r="R358" s="54"/>
      <c r="S358" s="54"/>
      <c r="T358" s="45"/>
      <c r="U358" s="43">
        <f t="shared" si="75"/>
        <v>0</v>
      </c>
    </row>
    <row r="359" spans="1:21" ht="21" customHeight="1">
      <c r="A359" s="69">
        <v>-12</v>
      </c>
      <c r="B359" s="70" t="s">
        <v>295</v>
      </c>
      <c r="C359" s="71">
        <v>4.725</v>
      </c>
      <c r="D359" s="71">
        <v>5</v>
      </c>
      <c r="E359" s="72">
        <v>5</v>
      </c>
      <c r="F359" s="71">
        <f t="shared" si="73"/>
        <v>4.725</v>
      </c>
      <c r="G359" s="71"/>
      <c r="H359" s="71">
        <v>17100</v>
      </c>
      <c r="I359" s="67"/>
      <c r="J359" s="67"/>
      <c r="K359" s="67"/>
      <c r="L359" s="71">
        <f t="shared" si="74"/>
        <v>23.625</v>
      </c>
      <c r="M359" s="71">
        <v>23.625</v>
      </c>
      <c r="N359" s="67"/>
      <c r="O359" s="67"/>
      <c r="P359" s="54"/>
      <c r="Q359" s="54"/>
      <c r="R359" s="54"/>
      <c r="S359" s="54"/>
      <c r="T359" s="45"/>
      <c r="U359" s="43">
        <f t="shared" si="75"/>
        <v>0</v>
      </c>
    </row>
    <row r="360" spans="1:21" ht="21" customHeight="1">
      <c r="A360" s="69">
        <v>-13</v>
      </c>
      <c r="B360" s="70" t="s">
        <v>296</v>
      </c>
      <c r="C360" s="71">
        <v>4.725</v>
      </c>
      <c r="D360" s="71">
        <v>5</v>
      </c>
      <c r="E360" s="72">
        <v>5</v>
      </c>
      <c r="F360" s="71">
        <f t="shared" si="73"/>
        <v>4.725</v>
      </c>
      <c r="G360" s="71"/>
      <c r="H360" s="71">
        <v>14850</v>
      </c>
      <c r="I360" s="67"/>
      <c r="J360" s="67"/>
      <c r="K360" s="67"/>
      <c r="L360" s="71">
        <f t="shared" si="74"/>
        <v>23.625</v>
      </c>
      <c r="M360" s="71">
        <v>23.625</v>
      </c>
      <c r="N360" s="67"/>
      <c r="O360" s="67"/>
      <c r="P360" s="54"/>
      <c r="Q360" s="54"/>
      <c r="R360" s="54"/>
      <c r="S360" s="54"/>
      <c r="T360" s="45"/>
      <c r="U360" s="43">
        <f t="shared" si="75"/>
        <v>0</v>
      </c>
    </row>
    <row r="361" spans="1:21" ht="21" customHeight="1">
      <c r="A361" s="69">
        <v>-14</v>
      </c>
      <c r="B361" s="70" t="s">
        <v>297</v>
      </c>
      <c r="C361" s="71">
        <v>6.72</v>
      </c>
      <c r="D361" s="71">
        <v>5</v>
      </c>
      <c r="E361" s="72">
        <v>6</v>
      </c>
      <c r="F361" s="71">
        <f t="shared" si="73"/>
        <v>6.72</v>
      </c>
      <c r="G361" s="71"/>
      <c r="H361" s="71">
        <v>28800</v>
      </c>
      <c r="I361" s="67"/>
      <c r="J361" s="67"/>
      <c r="K361" s="67"/>
      <c r="L361" s="71">
        <f t="shared" si="74"/>
        <v>33.6</v>
      </c>
      <c r="M361" s="71">
        <v>33.6</v>
      </c>
      <c r="N361" s="67"/>
      <c r="O361" s="67"/>
      <c r="P361" s="54"/>
      <c r="Q361" s="54"/>
      <c r="R361" s="54"/>
      <c r="S361" s="54"/>
      <c r="T361" s="45"/>
      <c r="U361" s="43">
        <f t="shared" si="75"/>
        <v>0</v>
      </c>
    </row>
    <row r="362" spans="1:20" ht="21" customHeight="1">
      <c r="A362" s="69">
        <v>-15</v>
      </c>
      <c r="B362" s="70" t="s">
        <v>298</v>
      </c>
      <c r="C362" s="71">
        <v>1.05</v>
      </c>
      <c r="D362" s="71">
        <v>5</v>
      </c>
      <c r="E362" s="72">
        <v>1</v>
      </c>
      <c r="F362" s="71">
        <f t="shared" si="73"/>
        <v>1.05</v>
      </c>
      <c r="G362" s="71"/>
      <c r="H362" s="71">
        <v>8000</v>
      </c>
      <c r="I362" s="67"/>
      <c r="J362" s="67"/>
      <c r="K362" s="67"/>
      <c r="L362" s="71">
        <f t="shared" si="74"/>
        <v>5.25</v>
      </c>
      <c r="M362" s="67"/>
      <c r="N362" s="67"/>
      <c r="O362" s="71">
        <f aca="true" t="shared" si="76" ref="O362:O369">F362*5</f>
        <v>5.25</v>
      </c>
      <c r="P362" s="54"/>
      <c r="Q362" s="54"/>
      <c r="R362" s="54"/>
      <c r="S362" s="54"/>
      <c r="T362" s="45"/>
    </row>
    <row r="363" spans="1:20" ht="21" customHeight="1">
      <c r="A363" s="69">
        <v>-16</v>
      </c>
      <c r="B363" s="70" t="s">
        <v>299</v>
      </c>
      <c r="C363" s="71">
        <v>4.725</v>
      </c>
      <c r="D363" s="71">
        <v>5</v>
      </c>
      <c r="E363" s="72">
        <v>5</v>
      </c>
      <c r="F363" s="71">
        <f t="shared" si="73"/>
        <v>4.725</v>
      </c>
      <c r="G363" s="71"/>
      <c r="H363" s="71">
        <v>36000</v>
      </c>
      <c r="I363" s="67"/>
      <c r="J363" s="67"/>
      <c r="K363" s="67"/>
      <c r="L363" s="71">
        <f t="shared" si="74"/>
        <v>23.625</v>
      </c>
      <c r="M363" s="67"/>
      <c r="N363" s="67"/>
      <c r="O363" s="71">
        <f t="shared" si="76"/>
        <v>23.625</v>
      </c>
      <c r="P363" s="54"/>
      <c r="Q363" s="54"/>
      <c r="R363" s="54"/>
      <c r="S363" s="54"/>
      <c r="T363" s="45"/>
    </row>
    <row r="364" spans="1:20" ht="21" customHeight="1">
      <c r="A364" s="69">
        <v>-17</v>
      </c>
      <c r="B364" s="70" t="s">
        <v>300</v>
      </c>
      <c r="C364" s="71">
        <v>1.785</v>
      </c>
      <c r="D364" s="71">
        <v>5</v>
      </c>
      <c r="E364" s="72">
        <v>2</v>
      </c>
      <c r="F364" s="71">
        <f t="shared" si="73"/>
        <v>1.785</v>
      </c>
      <c r="G364" s="71"/>
      <c r="H364" s="71">
        <v>11900</v>
      </c>
      <c r="I364" s="67"/>
      <c r="J364" s="67"/>
      <c r="K364" s="67"/>
      <c r="L364" s="71">
        <f t="shared" si="74"/>
        <v>8.924999999999999</v>
      </c>
      <c r="M364" s="67"/>
      <c r="N364" s="67"/>
      <c r="O364" s="71">
        <f t="shared" si="76"/>
        <v>8.924999999999999</v>
      </c>
      <c r="P364" s="54"/>
      <c r="Q364" s="54"/>
      <c r="R364" s="54"/>
      <c r="S364" s="54"/>
      <c r="T364" s="45"/>
    </row>
    <row r="365" spans="1:20" ht="21" customHeight="1">
      <c r="A365" s="69">
        <v>-18</v>
      </c>
      <c r="B365" s="70" t="s">
        <v>301</v>
      </c>
      <c r="C365" s="71">
        <v>0.8</v>
      </c>
      <c r="D365" s="71">
        <v>5</v>
      </c>
      <c r="E365" s="72">
        <v>1</v>
      </c>
      <c r="F365" s="71">
        <f t="shared" si="73"/>
        <v>0.8</v>
      </c>
      <c r="G365" s="71"/>
      <c r="H365" s="71">
        <v>5600</v>
      </c>
      <c r="I365" s="67"/>
      <c r="J365" s="67"/>
      <c r="K365" s="67"/>
      <c r="L365" s="71">
        <f t="shared" si="74"/>
        <v>4</v>
      </c>
      <c r="M365" s="67"/>
      <c r="N365" s="67"/>
      <c r="O365" s="71">
        <f t="shared" si="76"/>
        <v>4</v>
      </c>
      <c r="P365" s="54"/>
      <c r="Q365" s="54"/>
      <c r="R365" s="54"/>
      <c r="S365" s="54"/>
      <c r="T365" s="45"/>
    </row>
    <row r="366" spans="1:20" ht="21" customHeight="1">
      <c r="A366" s="69">
        <v>-19</v>
      </c>
      <c r="B366" s="70" t="s">
        <v>302</v>
      </c>
      <c r="C366" s="73">
        <v>4.6</v>
      </c>
      <c r="D366" s="71">
        <v>5</v>
      </c>
      <c r="E366" s="74">
        <v>3</v>
      </c>
      <c r="F366" s="71">
        <f t="shared" si="73"/>
        <v>4.6</v>
      </c>
      <c r="G366" s="71"/>
      <c r="H366" s="73">
        <v>31500</v>
      </c>
      <c r="I366" s="73"/>
      <c r="J366" s="73"/>
      <c r="K366" s="73"/>
      <c r="L366" s="71">
        <f t="shared" si="74"/>
        <v>23</v>
      </c>
      <c r="M366" s="71"/>
      <c r="N366" s="71"/>
      <c r="O366" s="71">
        <f t="shared" si="76"/>
        <v>23</v>
      </c>
      <c r="P366" s="53"/>
      <c r="Q366" s="53"/>
      <c r="R366" s="53"/>
      <c r="S366" s="53"/>
      <c r="T366" s="45"/>
    </row>
    <row r="367" spans="1:20" ht="21" customHeight="1">
      <c r="A367" s="69">
        <v>-20</v>
      </c>
      <c r="B367" s="70" t="s">
        <v>303</v>
      </c>
      <c r="C367" s="73">
        <v>0.84</v>
      </c>
      <c r="D367" s="71">
        <v>5</v>
      </c>
      <c r="E367" s="74">
        <v>3</v>
      </c>
      <c r="F367" s="71">
        <f t="shared" si="73"/>
        <v>0.84</v>
      </c>
      <c r="G367" s="71"/>
      <c r="H367" s="73">
        <v>5600</v>
      </c>
      <c r="I367" s="73"/>
      <c r="J367" s="73"/>
      <c r="K367" s="73"/>
      <c r="L367" s="71">
        <f t="shared" si="74"/>
        <v>4.2</v>
      </c>
      <c r="M367" s="71"/>
      <c r="N367" s="71"/>
      <c r="O367" s="71">
        <f t="shared" si="76"/>
        <v>4.2</v>
      </c>
      <c r="P367" s="53"/>
      <c r="Q367" s="53"/>
      <c r="R367" s="53"/>
      <c r="S367" s="53"/>
      <c r="T367" s="45"/>
    </row>
    <row r="368" spans="1:20" ht="21" customHeight="1">
      <c r="A368" s="69">
        <v>-21</v>
      </c>
      <c r="B368" s="70" t="s">
        <v>304</v>
      </c>
      <c r="C368" s="73">
        <v>0.315</v>
      </c>
      <c r="D368" s="71">
        <v>5</v>
      </c>
      <c r="E368" s="74">
        <v>8</v>
      </c>
      <c r="F368" s="71">
        <f t="shared" si="73"/>
        <v>0.315</v>
      </c>
      <c r="G368" s="71"/>
      <c r="H368" s="73">
        <v>2100</v>
      </c>
      <c r="I368" s="73"/>
      <c r="J368" s="73"/>
      <c r="K368" s="73"/>
      <c r="L368" s="71">
        <f t="shared" si="74"/>
        <v>1.575</v>
      </c>
      <c r="M368" s="71"/>
      <c r="N368" s="71"/>
      <c r="O368" s="71">
        <f t="shared" si="76"/>
        <v>1.575</v>
      </c>
      <c r="P368" s="53"/>
      <c r="Q368" s="53"/>
      <c r="R368" s="53"/>
      <c r="S368" s="53"/>
      <c r="T368" s="45"/>
    </row>
    <row r="369" spans="1:20" ht="21" customHeight="1">
      <c r="A369" s="69">
        <v>-22</v>
      </c>
      <c r="B369" s="70" t="s">
        <v>430</v>
      </c>
      <c r="C369" s="73">
        <v>1.5</v>
      </c>
      <c r="D369" s="86">
        <v>5</v>
      </c>
      <c r="E369" s="74">
        <v>5</v>
      </c>
      <c r="F369" s="71">
        <f t="shared" si="73"/>
        <v>1.5</v>
      </c>
      <c r="G369" s="71"/>
      <c r="H369" s="73">
        <v>10500</v>
      </c>
      <c r="I369" s="73"/>
      <c r="J369" s="73"/>
      <c r="K369" s="73"/>
      <c r="L369" s="71">
        <f t="shared" si="74"/>
        <v>7.5</v>
      </c>
      <c r="M369" s="71"/>
      <c r="N369" s="71"/>
      <c r="O369" s="71">
        <f t="shared" si="76"/>
        <v>7.5</v>
      </c>
      <c r="P369" s="53"/>
      <c r="Q369" s="53"/>
      <c r="R369" s="53"/>
      <c r="S369" s="53"/>
      <c r="T369" s="45"/>
    </row>
    <row r="370" spans="1:22" ht="21" customHeight="1">
      <c r="A370" s="66" t="s">
        <v>431</v>
      </c>
      <c r="B370" s="66" t="s">
        <v>432</v>
      </c>
      <c r="C370" s="83">
        <f>C371</f>
        <v>8.925</v>
      </c>
      <c r="D370" s="83"/>
      <c r="E370" s="84">
        <f>E371</f>
        <v>9</v>
      </c>
      <c r="F370" s="83">
        <f>F371</f>
        <v>8.925</v>
      </c>
      <c r="G370" s="83"/>
      <c r="H370" s="83">
        <f>H371</f>
        <v>270721.4</v>
      </c>
      <c r="I370" s="83"/>
      <c r="J370" s="83"/>
      <c r="K370" s="83"/>
      <c r="L370" s="83">
        <f>L371</f>
        <v>339.15</v>
      </c>
      <c r="M370" s="83">
        <f>M371</f>
        <v>339.15</v>
      </c>
      <c r="N370" s="71"/>
      <c r="O370" s="71"/>
      <c r="P370" s="53"/>
      <c r="Q370" s="53"/>
      <c r="R370" s="53"/>
      <c r="S370" s="53"/>
      <c r="T370" s="45"/>
      <c r="V370" s="43">
        <f>O370+M370-L370</f>
        <v>0</v>
      </c>
    </row>
    <row r="371" spans="1:20" ht="21" customHeight="1">
      <c r="A371" s="66">
        <v>1</v>
      </c>
      <c r="B371" s="66" t="s">
        <v>385</v>
      </c>
      <c r="C371" s="83">
        <f>C372</f>
        <v>8.925</v>
      </c>
      <c r="D371" s="83"/>
      <c r="E371" s="84">
        <f>E372</f>
        <v>9</v>
      </c>
      <c r="F371" s="83">
        <f>F372</f>
        <v>8.925</v>
      </c>
      <c r="G371" s="83"/>
      <c r="H371" s="83">
        <f>H372</f>
        <v>270721.4</v>
      </c>
      <c r="I371" s="83"/>
      <c r="J371" s="83"/>
      <c r="K371" s="83"/>
      <c r="L371" s="83">
        <f>L372</f>
        <v>339.15</v>
      </c>
      <c r="M371" s="83">
        <f>M372</f>
        <v>339.15</v>
      </c>
      <c r="N371" s="73"/>
      <c r="O371" s="73"/>
      <c r="P371" s="53"/>
      <c r="Q371" s="53"/>
      <c r="R371" s="53"/>
      <c r="S371" s="53"/>
      <c r="T371" s="45"/>
    </row>
    <row r="372" spans="1:21" ht="22.5" customHeight="1">
      <c r="A372" s="69">
        <v>-1</v>
      </c>
      <c r="B372" s="87" t="s">
        <v>433</v>
      </c>
      <c r="C372" s="73">
        <v>8.925</v>
      </c>
      <c r="D372" s="73" t="s">
        <v>434</v>
      </c>
      <c r="E372" s="74">
        <v>9</v>
      </c>
      <c r="F372" s="71">
        <f>C372</f>
        <v>8.925</v>
      </c>
      <c r="G372" s="71"/>
      <c r="H372" s="73">
        <v>270721.4</v>
      </c>
      <c r="I372" s="73"/>
      <c r="J372" s="73"/>
      <c r="K372" s="73"/>
      <c r="L372" s="73">
        <f>M372+O372</f>
        <v>339.15</v>
      </c>
      <c r="M372" s="71">
        <v>339.15</v>
      </c>
      <c r="N372" s="71"/>
      <c r="O372" s="71"/>
      <c r="P372" s="53"/>
      <c r="Q372" s="53"/>
      <c r="R372" s="53"/>
      <c r="S372" s="53"/>
      <c r="T372" s="45"/>
      <c r="U372" s="43">
        <f>F372-C372</f>
        <v>0</v>
      </c>
    </row>
    <row r="373" spans="1:20" ht="21.75" customHeight="1">
      <c r="A373" s="88" t="s">
        <v>306</v>
      </c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65"/>
      <c r="S373" s="65"/>
      <c r="T373" s="65"/>
    </row>
    <row r="374" ht="13.5" hidden="1"/>
    <row r="375" spans="2:12" ht="13.5" hidden="1">
      <c r="B375" s="40" t="s">
        <v>307</v>
      </c>
      <c r="C375" s="43">
        <f>C371+C338+C327+C305+C268+C229+C203+C190+C162+C145+C105+C81+C65+C47+C31+C7</f>
        <v>156.23900000000003</v>
      </c>
      <c r="E375" s="42">
        <f>F5-C375</f>
        <v>585.0759499999999</v>
      </c>
      <c r="H375" s="42" t="s">
        <v>308</v>
      </c>
      <c r="I375" s="42" t="s">
        <v>309</v>
      </c>
      <c r="L375" s="43">
        <f>L371+L338+L327+L305+L268+L229+L203+L190+L162+L145+L105+L81+L65+L47+L31+L7</f>
        <v>2469.8117373737373</v>
      </c>
    </row>
    <row r="376" spans="2:12" ht="13.5" hidden="1">
      <c r="B376" s="40" t="s">
        <v>310</v>
      </c>
      <c r="C376" s="43">
        <f>C347+C331+C313+C277+C235+C209+C191+C165+C147+C109+C85+C68+C50+C35+C16</f>
        <v>585.07595</v>
      </c>
      <c r="E376" s="41">
        <v>438.68805</v>
      </c>
      <c r="G376" s="41" t="s">
        <v>311</v>
      </c>
      <c r="H376" s="60">
        <v>322</v>
      </c>
      <c r="I376" s="61">
        <v>746.9807</v>
      </c>
      <c r="L376" s="43" t="e">
        <f>#REF!+L347+L331+L313+L277+L235+L209+L191+L165+L147+L109+L85+L68+L50+L35+L16</f>
        <v>#REF!</v>
      </c>
    </row>
    <row r="377" spans="3:13" ht="13.5" hidden="1">
      <c r="C377" s="43">
        <f>C376-E376</f>
        <v>146.38790000000006</v>
      </c>
      <c r="G377" s="41" t="s">
        <v>312</v>
      </c>
      <c r="H377" s="60">
        <v>246</v>
      </c>
      <c r="I377" s="61">
        <v>597.2</v>
      </c>
      <c r="M377" s="41">
        <v>582.33</v>
      </c>
    </row>
    <row r="378" spans="2:13" ht="13.5" hidden="1">
      <c r="B378" s="40" t="s">
        <v>313</v>
      </c>
      <c r="C378" s="43">
        <f>C376-I378</f>
        <v>435.27595</v>
      </c>
      <c r="E378" s="42">
        <f>E376+C375</f>
        <v>594.92705</v>
      </c>
      <c r="G378" s="42" t="s">
        <v>314</v>
      </c>
      <c r="H378" s="39">
        <v>76</v>
      </c>
      <c r="I378" s="39">
        <v>149.8</v>
      </c>
      <c r="K378" s="41">
        <f aca="true" t="shared" si="77" ref="K378:K383">I378*5</f>
        <v>749</v>
      </c>
      <c r="M378" s="62"/>
    </row>
    <row r="379" spans="9:20" ht="13.5" hidden="1">
      <c r="I379" s="42" t="s">
        <v>315</v>
      </c>
      <c r="M379" s="41" t="s">
        <v>316</v>
      </c>
      <c r="T379" s="44">
        <v>750</v>
      </c>
    </row>
    <row r="380" spans="3:17" ht="13.5" hidden="1">
      <c r="C380" s="41">
        <v>431</v>
      </c>
      <c r="G380" s="41" t="s">
        <v>317</v>
      </c>
      <c r="I380" s="63">
        <f>C375</f>
        <v>156.23900000000003</v>
      </c>
      <c r="K380" s="41">
        <f>I380*12</f>
        <v>1874.8680000000004</v>
      </c>
      <c r="M380" s="41">
        <v>150.95</v>
      </c>
      <c r="O380" s="64">
        <f>I380-M380</f>
        <v>5.289000000000044</v>
      </c>
      <c r="Q380" s="41">
        <f>O380*12</f>
        <v>63.46800000000053</v>
      </c>
    </row>
    <row r="381" spans="7:20" ht="13.5" hidden="1">
      <c r="G381" s="41" t="s">
        <v>318</v>
      </c>
      <c r="H381" s="43"/>
      <c r="I381" s="63">
        <f>I377-I380</f>
        <v>440.961</v>
      </c>
      <c r="K381" s="41">
        <f t="shared" si="77"/>
        <v>2204.8050000000003</v>
      </c>
      <c r="M381" s="41">
        <v>431.39</v>
      </c>
      <c r="O381" s="64">
        <f>I381-M381</f>
        <v>9.571000000000026</v>
      </c>
      <c r="Q381" s="41">
        <f>O381*5</f>
        <v>47.85500000000013</v>
      </c>
      <c r="T381" s="44">
        <f>T379+Q380+Q381</f>
        <v>861.3230000000007</v>
      </c>
    </row>
    <row r="382" ht="13.5" hidden="1">
      <c r="H382" s="43"/>
    </row>
    <row r="383" spans="9:11" ht="13.5" hidden="1">
      <c r="I383" s="63">
        <f>I381+I378</f>
        <v>590.761</v>
      </c>
      <c r="K383" s="41">
        <f t="shared" si="77"/>
        <v>2953.805</v>
      </c>
    </row>
    <row r="384" spans="11:15" ht="13.5" hidden="1">
      <c r="K384" s="41">
        <f>K383+K380</f>
        <v>4828.673000000001</v>
      </c>
      <c r="O384" s="41">
        <v>590</v>
      </c>
    </row>
    <row r="385" ht="13.5" hidden="1">
      <c r="O385" s="41">
        <v>128</v>
      </c>
    </row>
    <row r="386" spans="3:15" ht="13.5" hidden="1">
      <c r="C386" s="41">
        <f>C377*5</f>
        <v>731.9395000000003</v>
      </c>
      <c r="O386" s="41">
        <v>84</v>
      </c>
    </row>
  </sheetData>
  <sheetProtection/>
  <mergeCells count="12">
    <mergeCell ref="A1:T1"/>
    <mergeCell ref="L2:S2"/>
    <mergeCell ref="M3:P3"/>
    <mergeCell ref="Q3:S3"/>
    <mergeCell ref="T2:T4"/>
    <mergeCell ref="A373:Q373"/>
    <mergeCell ref="A2:A4"/>
    <mergeCell ref="B2:B4"/>
    <mergeCell ref="L3:L4"/>
    <mergeCell ref="C2:E3"/>
    <mergeCell ref="F2:G3"/>
    <mergeCell ref="H2:K3"/>
  </mergeCells>
  <printOptions horizontalCentered="1"/>
  <pageMargins left="0.47" right="0.47" top="0.98" bottom="0.79" header="0.51" footer="0.51"/>
  <pageSetup firstPageNumber="1" useFirstPageNumber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W26"/>
  <sheetViews>
    <sheetView workbookViewId="0" topLeftCell="A1">
      <selection activeCell="BA19" sqref="BA19"/>
    </sheetView>
  </sheetViews>
  <sheetFormatPr defaultColWidth="9.00390625" defaultRowHeight="13.5"/>
  <cols>
    <col min="1" max="1" width="2.75390625" style="3" customWidth="1"/>
    <col min="2" max="2" width="7.50390625" style="4" customWidth="1"/>
    <col min="3" max="3" width="4.375" style="4" customWidth="1"/>
    <col min="4" max="4" width="5.75390625" style="4" customWidth="1"/>
    <col min="5" max="5" width="5.125" style="4" customWidth="1"/>
    <col min="6" max="6" width="4.625" style="4" customWidth="1"/>
    <col min="7" max="7" width="6.00390625" style="4" customWidth="1"/>
    <col min="8" max="8" width="5.375" style="4" customWidth="1"/>
    <col min="9" max="9" width="3.75390625" style="4" customWidth="1"/>
    <col min="10" max="10" width="6.125" style="4" customWidth="1"/>
    <col min="11" max="11" width="5.375" style="4" customWidth="1"/>
    <col min="12" max="12" width="5.00390625" style="4" customWidth="1"/>
    <col min="13" max="13" width="6.00390625" style="4" customWidth="1"/>
    <col min="14" max="14" width="5.50390625" style="4" customWidth="1"/>
    <col min="15" max="15" width="8.125" style="5" customWidth="1"/>
    <col min="16" max="16" width="5.625" style="5" customWidth="1"/>
    <col min="17" max="17" width="5.875" style="4" customWidth="1"/>
    <col min="18" max="18" width="6.00390625" style="4" customWidth="1"/>
    <col min="19" max="19" width="7.125" style="4" customWidth="1"/>
    <col min="20" max="20" width="5.50390625" style="4" customWidth="1"/>
    <col min="21" max="21" width="3.50390625" style="4" customWidth="1"/>
    <col min="22" max="22" width="7.125" style="4" customWidth="1"/>
    <col min="23" max="23" width="4.00390625" style="4" customWidth="1"/>
    <col min="24" max="24" width="6.75390625" style="4" customWidth="1"/>
    <col min="25" max="25" width="5.75390625" style="4" customWidth="1"/>
    <col min="26" max="26" width="9.00390625" style="4" customWidth="1"/>
    <col min="27" max="30" width="9.00390625" style="4" hidden="1" customWidth="1"/>
    <col min="31" max="31" width="9.625" style="4" hidden="1" customWidth="1"/>
    <col min="32" max="48" width="9.00390625" style="4" hidden="1" customWidth="1"/>
    <col min="49" max="16384" width="9.00390625" style="4" customWidth="1"/>
  </cols>
  <sheetData>
    <row r="1" spans="1:24" ht="17.25" customHeight="1">
      <c r="A1" s="107" t="s">
        <v>319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5" ht="27" customHeight="1">
      <c r="A2" s="108" t="s">
        <v>320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</row>
    <row r="3" spans="1:24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7"/>
      <c r="P3" s="17"/>
      <c r="Q3" s="26"/>
      <c r="R3" s="26"/>
      <c r="S3" s="27"/>
      <c r="T3" s="27"/>
      <c r="U3" s="27"/>
      <c r="V3" s="27"/>
      <c r="W3" s="27"/>
      <c r="X3" s="27"/>
    </row>
    <row r="4" spans="1:41" ht="18" customHeight="1">
      <c r="A4" s="94" t="s">
        <v>1</v>
      </c>
      <c r="B4" s="94" t="s">
        <v>321</v>
      </c>
      <c r="C4" s="104" t="s">
        <v>3</v>
      </c>
      <c r="D4" s="104"/>
      <c r="E4" s="104"/>
      <c r="F4" s="104"/>
      <c r="G4" s="104"/>
      <c r="H4" s="105"/>
      <c r="I4" s="104" t="s">
        <v>4</v>
      </c>
      <c r="J4" s="104"/>
      <c r="K4" s="104"/>
      <c r="L4" s="104"/>
      <c r="M4" s="104"/>
      <c r="N4" s="105"/>
      <c r="O4" s="95" t="s">
        <v>5</v>
      </c>
      <c r="P4" s="96"/>
      <c r="Q4" s="96"/>
      <c r="R4" s="97"/>
      <c r="S4" s="94" t="s">
        <v>6</v>
      </c>
      <c r="T4" s="94"/>
      <c r="U4" s="94"/>
      <c r="V4" s="94"/>
      <c r="W4" s="94"/>
      <c r="X4" s="94"/>
      <c r="Y4" s="110" t="s">
        <v>7</v>
      </c>
      <c r="AC4" s="94" t="s">
        <v>321</v>
      </c>
      <c r="AD4" s="104" t="s">
        <v>3</v>
      </c>
      <c r="AE4" s="104"/>
      <c r="AF4" s="104"/>
      <c r="AG4" s="104"/>
      <c r="AH4" s="104"/>
      <c r="AI4" s="105"/>
      <c r="AJ4" s="104" t="s">
        <v>4</v>
      </c>
      <c r="AK4" s="104"/>
      <c r="AL4" s="104"/>
      <c r="AM4" s="104"/>
      <c r="AN4" s="104"/>
      <c r="AO4" s="105"/>
    </row>
    <row r="5" spans="1:41" ht="17.25" customHeight="1">
      <c r="A5" s="94"/>
      <c r="B5" s="94"/>
      <c r="C5" s="106" t="s">
        <v>317</v>
      </c>
      <c r="D5" s="104"/>
      <c r="E5" s="105"/>
      <c r="F5" s="106" t="s">
        <v>322</v>
      </c>
      <c r="G5" s="104"/>
      <c r="H5" s="105"/>
      <c r="I5" s="106" t="s">
        <v>30</v>
      </c>
      <c r="J5" s="104"/>
      <c r="K5" s="105"/>
      <c r="L5" s="106" t="s">
        <v>40</v>
      </c>
      <c r="M5" s="104"/>
      <c r="N5" s="105"/>
      <c r="O5" s="98"/>
      <c r="P5" s="99"/>
      <c r="Q5" s="99"/>
      <c r="R5" s="100"/>
      <c r="S5" s="94" t="s">
        <v>8</v>
      </c>
      <c r="T5" s="94" t="s">
        <v>20</v>
      </c>
      <c r="U5" s="94" t="s">
        <v>21</v>
      </c>
      <c r="V5" s="94" t="s">
        <v>22</v>
      </c>
      <c r="W5" s="102" t="s">
        <v>23</v>
      </c>
      <c r="X5" s="94" t="s">
        <v>10</v>
      </c>
      <c r="Y5" s="111"/>
      <c r="AC5" s="94"/>
      <c r="AD5" s="106" t="s">
        <v>317</v>
      </c>
      <c r="AE5" s="104"/>
      <c r="AF5" s="105"/>
      <c r="AG5" s="106" t="s">
        <v>322</v>
      </c>
      <c r="AH5" s="104"/>
      <c r="AI5" s="105"/>
      <c r="AJ5" s="106" t="s">
        <v>30</v>
      </c>
      <c r="AK5" s="104"/>
      <c r="AL5" s="105"/>
      <c r="AM5" s="106" t="s">
        <v>40</v>
      </c>
      <c r="AN5" s="104"/>
      <c r="AO5" s="105"/>
    </row>
    <row r="6" spans="1:41" ht="39.75" customHeight="1">
      <c r="A6" s="94"/>
      <c r="B6" s="94"/>
      <c r="C6" s="8" t="s">
        <v>323</v>
      </c>
      <c r="D6" s="8" t="s">
        <v>324</v>
      </c>
      <c r="E6" s="8" t="s">
        <v>325</v>
      </c>
      <c r="F6" s="8" t="s">
        <v>323</v>
      </c>
      <c r="G6" s="8" t="s">
        <v>324</v>
      </c>
      <c r="H6" s="8" t="s">
        <v>325</v>
      </c>
      <c r="I6" s="8" t="s">
        <v>323</v>
      </c>
      <c r="J6" s="8" t="s">
        <v>326</v>
      </c>
      <c r="K6" s="8" t="s">
        <v>327</v>
      </c>
      <c r="L6" s="8" t="s">
        <v>323</v>
      </c>
      <c r="M6" s="8" t="s">
        <v>326</v>
      </c>
      <c r="N6" s="8" t="s">
        <v>327</v>
      </c>
      <c r="O6" s="18" t="s">
        <v>328</v>
      </c>
      <c r="P6" s="18" t="s">
        <v>329</v>
      </c>
      <c r="Q6" s="7" t="s">
        <v>330</v>
      </c>
      <c r="R6" s="7" t="s">
        <v>331</v>
      </c>
      <c r="S6" s="94"/>
      <c r="T6" s="94"/>
      <c r="U6" s="94"/>
      <c r="V6" s="94"/>
      <c r="W6" s="103"/>
      <c r="X6" s="94"/>
      <c r="Y6" s="112"/>
      <c r="AC6" s="94"/>
      <c r="AD6" s="8" t="s">
        <v>323</v>
      </c>
      <c r="AE6" s="8" t="s">
        <v>324</v>
      </c>
      <c r="AF6" s="8" t="s">
        <v>325</v>
      </c>
      <c r="AG6" s="8" t="s">
        <v>323</v>
      </c>
      <c r="AH6" s="8" t="s">
        <v>324</v>
      </c>
      <c r="AI6" s="8" t="s">
        <v>325</v>
      </c>
      <c r="AJ6" s="8" t="s">
        <v>323</v>
      </c>
      <c r="AK6" s="8" t="s">
        <v>326</v>
      </c>
      <c r="AL6" s="8" t="s">
        <v>327</v>
      </c>
      <c r="AM6" s="8" t="s">
        <v>323</v>
      </c>
      <c r="AN6" s="8" t="s">
        <v>326</v>
      </c>
      <c r="AO6" s="8" t="s">
        <v>327</v>
      </c>
    </row>
    <row r="7" spans="1:48" ht="31.5" customHeight="1">
      <c r="A7" s="9"/>
      <c r="B7" s="10" t="s">
        <v>332</v>
      </c>
      <c r="C7" s="10">
        <f>SUM(C8:C24)</f>
        <v>104</v>
      </c>
      <c r="D7" s="10">
        <f aca="true" t="shared" si="0" ref="D7:X7">SUM(D8:D24)</f>
        <v>360.0390000000001</v>
      </c>
      <c r="E7" s="10">
        <f t="shared" si="0"/>
        <v>508</v>
      </c>
      <c r="F7" s="10">
        <f t="shared" si="0"/>
        <v>384</v>
      </c>
      <c r="G7" s="10">
        <f t="shared" si="0"/>
        <v>1056.2917</v>
      </c>
      <c r="H7" s="10">
        <f t="shared" si="0"/>
        <v>1264</v>
      </c>
      <c r="I7" s="10">
        <f t="shared" si="0"/>
        <v>61</v>
      </c>
      <c r="J7" s="19">
        <f t="shared" si="0"/>
        <v>156.23900000000003</v>
      </c>
      <c r="K7" s="10">
        <f t="shared" si="0"/>
        <v>0</v>
      </c>
      <c r="L7" s="12">
        <f t="shared" si="0"/>
        <v>259</v>
      </c>
      <c r="M7" s="19">
        <f t="shared" si="0"/>
        <v>585.0759499999999</v>
      </c>
      <c r="N7" s="10">
        <f t="shared" si="0"/>
        <v>0</v>
      </c>
      <c r="O7" s="10">
        <f t="shared" si="0"/>
        <v>5567305.999889908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9">
        <f t="shared" si="0"/>
        <v>5520.432500000001</v>
      </c>
      <c r="T7" s="10">
        <f t="shared" si="0"/>
        <v>4800</v>
      </c>
      <c r="U7" s="10">
        <f t="shared" si="0"/>
        <v>0</v>
      </c>
      <c r="V7" s="19">
        <f t="shared" si="0"/>
        <v>720.4325</v>
      </c>
      <c r="W7" s="10">
        <f t="shared" si="0"/>
        <v>0</v>
      </c>
      <c r="X7" s="10">
        <f t="shared" si="0"/>
        <v>0</v>
      </c>
      <c r="Y7" s="30"/>
      <c r="AA7" s="1">
        <f>S7*10000/O7</f>
        <v>9.915805777712174</v>
      </c>
      <c r="AB7" s="1"/>
      <c r="AC7" s="10" t="s">
        <v>332</v>
      </c>
      <c r="AD7" s="10">
        <f aca="true" t="shared" si="1" ref="AD7:AK7">SUM(AD8:AD24)</f>
        <v>86</v>
      </c>
      <c r="AE7" s="31">
        <f t="shared" si="1"/>
        <v>348.99</v>
      </c>
      <c r="AF7" s="10">
        <f t="shared" si="1"/>
        <v>529</v>
      </c>
      <c r="AG7" s="10">
        <f t="shared" si="1"/>
        <v>339</v>
      </c>
      <c r="AH7" s="31">
        <f t="shared" si="1"/>
        <v>1086.36</v>
      </c>
      <c r="AI7" s="10">
        <f t="shared" si="1"/>
        <v>1261</v>
      </c>
      <c r="AJ7" s="10">
        <f t="shared" si="1"/>
        <v>43</v>
      </c>
      <c r="AK7" s="19">
        <f t="shared" si="1"/>
        <v>203.8</v>
      </c>
      <c r="AL7" s="10">
        <f>SUM(AL8:AL22)</f>
        <v>0</v>
      </c>
      <c r="AM7" s="10">
        <f>SUM(AM8:AM24)</f>
        <v>124</v>
      </c>
      <c r="AN7" s="19">
        <f>SUM(AN8:AN24)</f>
        <v>471.22</v>
      </c>
      <c r="AO7" s="10">
        <f>SUM(AO8:AO22)</f>
        <v>0</v>
      </c>
      <c r="AS7" s="35">
        <f>SUM(AS8:AS24)</f>
        <v>104</v>
      </c>
      <c r="AT7" s="36">
        <f>SUM(AT8:AT24)</f>
        <v>360.0390000000001</v>
      </c>
      <c r="AU7" s="35">
        <f>SUM(AU8:AU24)</f>
        <v>383</v>
      </c>
      <c r="AV7" s="36">
        <f>SUM(AV8:AV24)</f>
        <v>1056.2959500000002</v>
      </c>
    </row>
    <row r="8" spans="1:48" s="1" customFormat="1" ht="18" customHeight="1">
      <c r="A8" s="9">
        <v>1</v>
      </c>
      <c r="B8" s="10" t="s">
        <v>29</v>
      </c>
      <c r="C8" s="9">
        <v>11</v>
      </c>
      <c r="D8" s="11">
        <v>67.3</v>
      </c>
      <c r="E8" s="9">
        <v>53</v>
      </c>
      <c r="F8" s="9">
        <v>17</v>
      </c>
      <c r="G8" s="11">
        <v>63.1785</v>
      </c>
      <c r="H8" s="9">
        <v>48</v>
      </c>
      <c r="I8" s="20">
        <v>8</v>
      </c>
      <c r="J8" s="11">
        <f>'附表1 (8月1号下午定稿)'!F7</f>
        <v>40.9</v>
      </c>
      <c r="K8" s="11"/>
      <c r="L8" s="13">
        <v>13</v>
      </c>
      <c r="M8" s="11">
        <f>'附表1 (8月1号下午定稿)'!F16</f>
        <v>29.198500000000006</v>
      </c>
      <c r="N8" s="21"/>
      <c r="O8" s="18">
        <f>'附表1 (8月1号下午定稿)'!H6</f>
        <v>732915</v>
      </c>
      <c r="P8" s="18">
        <v>0</v>
      </c>
      <c r="Q8" s="28">
        <v>0</v>
      </c>
      <c r="R8" s="28">
        <v>0</v>
      </c>
      <c r="S8" s="28">
        <f>'附表1 (8月1号下午定稿)'!L6</f>
        <v>697.6606150653826</v>
      </c>
      <c r="T8" s="28">
        <f>'附表1 (8月1号下午定稿)'!M6</f>
        <v>650.2606150653826</v>
      </c>
      <c r="U8" s="28"/>
      <c r="V8" s="28">
        <f>'附表1 (8月1号下午定稿)'!O6</f>
        <v>47.4</v>
      </c>
      <c r="W8" s="28"/>
      <c r="X8" s="28">
        <v>0</v>
      </c>
      <c r="Y8" s="28"/>
      <c r="AA8" s="1">
        <f aca="true" t="shared" si="2" ref="AA8:AA23">S8*10000/O8</f>
        <v>9.518983989485582</v>
      </c>
      <c r="AB8" s="32"/>
      <c r="AC8" s="10" t="s">
        <v>29</v>
      </c>
      <c r="AD8" s="9">
        <v>15</v>
      </c>
      <c r="AE8" s="11">
        <v>77.4</v>
      </c>
      <c r="AF8" s="9">
        <v>53</v>
      </c>
      <c r="AG8" s="9">
        <v>12</v>
      </c>
      <c r="AH8" s="11">
        <v>62.6</v>
      </c>
      <c r="AI8" s="9">
        <v>48</v>
      </c>
      <c r="AJ8" s="9">
        <v>3</v>
      </c>
      <c r="AK8" s="11">
        <v>26.4</v>
      </c>
      <c r="AL8" s="21"/>
      <c r="AM8" s="9">
        <v>4</v>
      </c>
      <c r="AN8" s="11">
        <v>34</v>
      </c>
      <c r="AO8" s="21"/>
      <c r="AR8" s="10" t="s">
        <v>29</v>
      </c>
      <c r="AS8" s="32">
        <f>I8+AJ8</f>
        <v>11</v>
      </c>
      <c r="AT8" s="37">
        <f>J8+AK8</f>
        <v>67.3</v>
      </c>
      <c r="AU8" s="1">
        <f>L8+AM8</f>
        <v>17</v>
      </c>
      <c r="AV8" s="37">
        <f>M8+AN8</f>
        <v>63.19850000000001</v>
      </c>
    </row>
    <row r="9" spans="1:48" s="1" customFormat="1" ht="18" customHeight="1">
      <c r="A9" s="9">
        <v>2</v>
      </c>
      <c r="B9" s="12" t="s">
        <v>48</v>
      </c>
      <c r="C9" s="9">
        <v>5</v>
      </c>
      <c r="D9" s="11">
        <v>19.53</v>
      </c>
      <c r="E9" s="9">
        <v>6</v>
      </c>
      <c r="F9" s="9">
        <v>18</v>
      </c>
      <c r="G9" s="11">
        <v>38.03</v>
      </c>
      <c r="H9" s="9">
        <v>49</v>
      </c>
      <c r="I9" s="9">
        <v>3</v>
      </c>
      <c r="J9" s="11">
        <f>'附表1 (8月1号下午定稿)'!F31</f>
        <v>9.43</v>
      </c>
      <c r="K9" s="11"/>
      <c r="L9" s="13">
        <v>10</v>
      </c>
      <c r="M9" s="11">
        <f>'附表1 (8月1号下午定稿)'!F35</f>
        <v>19.63</v>
      </c>
      <c r="N9" s="21"/>
      <c r="O9" s="18">
        <f>'附表1 (8月1号下午定稿)'!H30</f>
        <v>204194</v>
      </c>
      <c r="P9" s="18">
        <v>0</v>
      </c>
      <c r="Q9" s="28">
        <v>0</v>
      </c>
      <c r="R9" s="28">
        <v>0</v>
      </c>
      <c r="S9" s="28">
        <f>'附表1 (8月1号下午定稿)'!L30</f>
        <v>336.5733740016444</v>
      </c>
      <c r="T9" s="28">
        <f>'附表1 (8月1号下午定稿)'!M30</f>
        <v>311.89837400164436</v>
      </c>
      <c r="U9" s="28"/>
      <c r="V9" s="28">
        <f>'附表1 (8月1号下午定稿)'!O30</f>
        <v>24.675</v>
      </c>
      <c r="W9" s="28"/>
      <c r="X9" s="28">
        <v>0</v>
      </c>
      <c r="Y9" s="28"/>
      <c r="AA9" s="1">
        <f t="shared" si="2"/>
        <v>16.483019775392247</v>
      </c>
      <c r="AB9" s="32"/>
      <c r="AC9" s="12" t="s">
        <v>48</v>
      </c>
      <c r="AD9" s="9">
        <v>3</v>
      </c>
      <c r="AE9" s="11">
        <v>15.1</v>
      </c>
      <c r="AF9" s="9">
        <v>6</v>
      </c>
      <c r="AG9" s="9">
        <v>24</v>
      </c>
      <c r="AH9" s="11">
        <v>56.75</v>
      </c>
      <c r="AI9" s="9">
        <v>49</v>
      </c>
      <c r="AJ9" s="9">
        <v>2</v>
      </c>
      <c r="AK9" s="11">
        <v>10.1</v>
      </c>
      <c r="AL9" s="21"/>
      <c r="AM9" s="9">
        <v>8</v>
      </c>
      <c r="AN9" s="11">
        <v>18.4</v>
      </c>
      <c r="AO9" s="21"/>
      <c r="AR9" s="12" t="s">
        <v>48</v>
      </c>
      <c r="AS9" s="32">
        <f aca="true" t="shared" si="3" ref="AS9:AS20">I9+AJ9</f>
        <v>5</v>
      </c>
      <c r="AT9" s="37">
        <f aca="true" t="shared" si="4" ref="AT9:AT20">J9+AK9</f>
        <v>19.53</v>
      </c>
      <c r="AU9" s="1">
        <f aca="true" t="shared" si="5" ref="AU9:AU20">L9+AM9</f>
        <v>18</v>
      </c>
      <c r="AV9" s="37">
        <f aca="true" t="shared" si="6" ref="AV9:AV20">M9+AN9</f>
        <v>38.03</v>
      </c>
    </row>
    <row r="10" spans="1:48" s="1" customFormat="1" ht="18" customHeight="1">
      <c r="A10" s="9">
        <v>3</v>
      </c>
      <c r="B10" s="12" t="s">
        <v>58</v>
      </c>
      <c r="C10" s="9">
        <v>2</v>
      </c>
      <c r="D10" s="11">
        <v>4</v>
      </c>
      <c r="E10" s="9">
        <v>3</v>
      </c>
      <c r="F10" s="9">
        <v>18</v>
      </c>
      <c r="G10" s="11">
        <v>65.535</v>
      </c>
      <c r="H10" s="9">
        <v>73</v>
      </c>
      <c r="I10" s="9">
        <v>2</v>
      </c>
      <c r="J10" s="11">
        <f>'附表1 (8月1号下午定稿)'!F47</f>
        <v>4</v>
      </c>
      <c r="K10" s="11"/>
      <c r="L10" s="13">
        <v>13</v>
      </c>
      <c r="M10" s="11">
        <f>'附表1 (8月1号下午定稿)'!F50</f>
        <v>37.099999999999994</v>
      </c>
      <c r="N10" s="21"/>
      <c r="O10" s="18">
        <f>'附表1 (8月1号下午定稿)'!H46</f>
        <v>261918</v>
      </c>
      <c r="P10" s="18">
        <v>0</v>
      </c>
      <c r="Q10" s="28">
        <v>0</v>
      </c>
      <c r="R10" s="28">
        <v>0</v>
      </c>
      <c r="S10" s="28">
        <f>'附表1 (8月1号下午定稿)'!L46</f>
        <v>233.5</v>
      </c>
      <c r="T10" s="28">
        <f>'附表1 (8月1号下午定稿)'!M46</f>
        <v>155.05</v>
      </c>
      <c r="U10" s="28"/>
      <c r="V10" s="28">
        <f>'附表1 (8月1号下午定稿)'!O46</f>
        <v>78.44999999999999</v>
      </c>
      <c r="W10" s="28"/>
      <c r="X10" s="28">
        <v>0</v>
      </c>
      <c r="Y10" s="28"/>
      <c r="AA10" s="1">
        <f t="shared" si="2"/>
        <v>8.915003932528501</v>
      </c>
      <c r="AB10" s="32"/>
      <c r="AC10" s="12" t="s">
        <v>58</v>
      </c>
      <c r="AD10" s="9">
        <v>0</v>
      </c>
      <c r="AE10" s="11">
        <v>0</v>
      </c>
      <c r="AF10" s="9">
        <f>'[1]附表1'!AG34</f>
        <v>0</v>
      </c>
      <c r="AG10" s="9">
        <v>11</v>
      </c>
      <c r="AH10" s="11">
        <v>45.9</v>
      </c>
      <c r="AI10" s="9">
        <v>73</v>
      </c>
      <c r="AJ10" s="9">
        <v>0</v>
      </c>
      <c r="AK10" s="33">
        <v>0</v>
      </c>
      <c r="AL10" s="21"/>
      <c r="AM10" s="9">
        <v>5</v>
      </c>
      <c r="AN10" s="11">
        <v>28.9</v>
      </c>
      <c r="AO10" s="21"/>
      <c r="AR10" s="12" t="s">
        <v>58</v>
      </c>
      <c r="AS10" s="32">
        <f t="shared" si="3"/>
        <v>2</v>
      </c>
      <c r="AT10" s="37">
        <f t="shared" si="4"/>
        <v>4</v>
      </c>
      <c r="AU10" s="1">
        <f t="shared" si="5"/>
        <v>18</v>
      </c>
      <c r="AV10" s="37">
        <f t="shared" si="6"/>
        <v>66</v>
      </c>
    </row>
    <row r="11" spans="1:48" s="1" customFormat="1" ht="18" customHeight="1">
      <c r="A11" s="9">
        <v>4</v>
      </c>
      <c r="B11" s="10" t="s">
        <v>74</v>
      </c>
      <c r="C11" s="9">
        <v>2</v>
      </c>
      <c r="D11" s="11">
        <v>3.025</v>
      </c>
      <c r="E11" s="9">
        <v>2</v>
      </c>
      <c r="F11" s="9">
        <v>21</v>
      </c>
      <c r="G11" s="11">
        <v>71.9485</v>
      </c>
      <c r="H11" s="9">
        <v>74</v>
      </c>
      <c r="I11" s="9">
        <v>2</v>
      </c>
      <c r="J11" s="11">
        <f>'附表1 (8月1号下午定稿)'!F65</f>
        <v>3.025</v>
      </c>
      <c r="K11" s="11"/>
      <c r="L11" s="13">
        <v>11</v>
      </c>
      <c r="M11" s="11">
        <f>'附表1 (8月1号下午定稿)'!F68</f>
        <v>33.3985</v>
      </c>
      <c r="N11" s="21"/>
      <c r="O11" s="18">
        <f>'附表1 (8月1号下午定稿)'!H64</f>
        <v>205489.65788990824</v>
      </c>
      <c r="P11" s="18">
        <v>0</v>
      </c>
      <c r="Q11" s="28">
        <v>0</v>
      </c>
      <c r="R11" s="28">
        <v>0</v>
      </c>
      <c r="S11" s="28">
        <f>'附表1 (8月1号下午定稿)'!L64</f>
        <v>203.29250000000002</v>
      </c>
      <c r="T11" s="28">
        <f>'附表1 (8月1号下午定稿)'!M64</f>
        <v>181.04250000000002</v>
      </c>
      <c r="U11" s="28"/>
      <c r="V11" s="28">
        <f>'附表1 (8月1号下午定稿)'!O64</f>
        <v>22.25</v>
      </c>
      <c r="W11" s="28"/>
      <c r="X11" s="28">
        <v>0</v>
      </c>
      <c r="Y11" s="28"/>
      <c r="AA11" s="1">
        <f t="shared" si="2"/>
        <v>9.893076960053856</v>
      </c>
      <c r="AB11" s="32"/>
      <c r="AC11" s="10" t="s">
        <v>74</v>
      </c>
      <c r="AD11" s="9">
        <v>0</v>
      </c>
      <c r="AE11" s="11">
        <v>0</v>
      </c>
      <c r="AF11" s="9">
        <f>'[1]附表1'!AG42</f>
        <v>0</v>
      </c>
      <c r="AG11" s="9">
        <v>24</v>
      </c>
      <c r="AH11" s="11">
        <v>105.5</v>
      </c>
      <c r="AI11" s="9">
        <v>74</v>
      </c>
      <c r="AJ11" s="9">
        <v>0</v>
      </c>
      <c r="AK11" s="33">
        <v>0</v>
      </c>
      <c r="AL11" s="21"/>
      <c r="AM11" s="9">
        <v>10</v>
      </c>
      <c r="AN11" s="11">
        <v>38.8</v>
      </c>
      <c r="AO11" s="21"/>
      <c r="AR11" s="10" t="s">
        <v>74</v>
      </c>
      <c r="AS11" s="32">
        <f t="shared" si="3"/>
        <v>2</v>
      </c>
      <c r="AT11" s="37">
        <f t="shared" si="4"/>
        <v>3.025</v>
      </c>
      <c r="AU11" s="1">
        <f t="shared" si="5"/>
        <v>21</v>
      </c>
      <c r="AV11" s="37">
        <f t="shared" si="6"/>
        <v>72.1985</v>
      </c>
    </row>
    <row r="12" spans="1:48" s="1" customFormat="1" ht="18" customHeight="1">
      <c r="A12" s="9">
        <v>5</v>
      </c>
      <c r="B12" s="10" t="s">
        <v>86</v>
      </c>
      <c r="C12" s="9">
        <v>11</v>
      </c>
      <c r="D12" s="11">
        <v>39.6</v>
      </c>
      <c r="E12" s="9">
        <v>207</v>
      </c>
      <c r="F12" s="9">
        <v>33</v>
      </c>
      <c r="G12" s="11">
        <v>89.28800000000001</v>
      </c>
      <c r="H12" s="9">
        <v>130</v>
      </c>
      <c r="I12" s="9">
        <v>3</v>
      </c>
      <c r="J12" s="11">
        <f>'附表1 (8月1号下午定稿)'!F81</f>
        <v>1.9000000000000001</v>
      </c>
      <c r="K12" s="11"/>
      <c r="L12" s="13">
        <v>18</v>
      </c>
      <c r="M12" s="11">
        <f>'附表1 (8月1号下午定稿)'!F85</f>
        <v>31.683</v>
      </c>
      <c r="N12" s="21"/>
      <c r="O12" s="18">
        <f>'附表1 (8月1号下午定稿)'!H80</f>
        <v>172926.30000000002</v>
      </c>
      <c r="P12" s="18">
        <v>0</v>
      </c>
      <c r="Q12" s="28">
        <v>0</v>
      </c>
      <c r="R12" s="28">
        <v>0</v>
      </c>
      <c r="S12" s="28">
        <f>'附表1 (8月1号下午定稿)'!L80</f>
        <v>181.21499999999997</v>
      </c>
      <c r="T12" s="28">
        <f>'附表1 (8月1号下午定稿)'!M80</f>
        <v>118.99</v>
      </c>
      <c r="U12" s="28"/>
      <c r="V12" s="28">
        <f>'附表1 (8月1号下午定稿)'!O80</f>
        <v>62.225</v>
      </c>
      <c r="W12" s="28"/>
      <c r="X12" s="28">
        <v>0</v>
      </c>
      <c r="Y12" s="28"/>
      <c r="AA12" s="1">
        <f t="shared" si="2"/>
        <v>10.47931980271364</v>
      </c>
      <c r="AB12" s="32"/>
      <c r="AC12" s="10" t="s">
        <v>86</v>
      </c>
      <c r="AD12" s="9">
        <v>9</v>
      </c>
      <c r="AE12" s="11">
        <v>39</v>
      </c>
      <c r="AF12" s="9">
        <v>207</v>
      </c>
      <c r="AG12" s="9">
        <v>20</v>
      </c>
      <c r="AH12" s="11">
        <v>75.7</v>
      </c>
      <c r="AI12" s="9">
        <v>130</v>
      </c>
      <c r="AJ12" s="9">
        <v>8</v>
      </c>
      <c r="AK12" s="11">
        <v>37.7</v>
      </c>
      <c r="AL12" s="21"/>
      <c r="AM12" s="9">
        <v>15</v>
      </c>
      <c r="AN12" s="11">
        <v>58.5</v>
      </c>
      <c r="AO12" s="21"/>
      <c r="AR12" s="10" t="s">
        <v>86</v>
      </c>
      <c r="AS12" s="32">
        <f t="shared" si="3"/>
        <v>11</v>
      </c>
      <c r="AT12" s="37">
        <f t="shared" si="4"/>
        <v>39.6</v>
      </c>
      <c r="AU12" s="1">
        <f t="shared" si="5"/>
        <v>33</v>
      </c>
      <c r="AV12" s="37">
        <f t="shared" si="6"/>
        <v>90.18299999999999</v>
      </c>
    </row>
    <row r="13" spans="1:48" s="1" customFormat="1" ht="18" customHeight="1">
      <c r="A13" s="9">
        <v>6</v>
      </c>
      <c r="B13" s="10" t="s">
        <v>105</v>
      </c>
      <c r="C13" s="9">
        <v>6</v>
      </c>
      <c r="D13" s="11">
        <v>16.229000000000003</v>
      </c>
      <c r="E13" s="9">
        <v>12</v>
      </c>
      <c r="F13" s="9">
        <v>45</v>
      </c>
      <c r="G13" s="11">
        <v>138.19925</v>
      </c>
      <c r="H13" s="9">
        <v>46</v>
      </c>
      <c r="I13" s="9">
        <v>3</v>
      </c>
      <c r="J13" s="11">
        <f>'附表1 (8月1号下午定稿)'!F105</f>
        <v>7.929000000000001</v>
      </c>
      <c r="K13" s="11"/>
      <c r="L13" s="13">
        <v>34</v>
      </c>
      <c r="M13" s="11">
        <f>'附表1 (8月1号下午定稿)'!F109</f>
        <v>100.4485</v>
      </c>
      <c r="N13" s="21"/>
      <c r="O13" s="18">
        <f>'附表1 (8月1号下午定稿)'!H104</f>
        <v>670658.4999999999</v>
      </c>
      <c r="P13" s="18">
        <v>0</v>
      </c>
      <c r="Q13" s="28">
        <v>0</v>
      </c>
      <c r="R13" s="28">
        <v>0</v>
      </c>
      <c r="S13" s="28">
        <f>'附表1 (8月1号下午定稿)'!L104</f>
        <v>652.3216627906977</v>
      </c>
      <c r="T13" s="28">
        <f>'附表1 (8月1号下午定稿)'!M104</f>
        <v>566.4466627906977</v>
      </c>
      <c r="U13" s="28"/>
      <c r="V13" s="28">
        <f>'附表1 (8月1号下午定稿)'!O104</f>
        <v>85.875</v>
      </c>
      <c r="W13" s="28"/>
      <c r="X13" s="28">
        <v>0</v>
      </c>
      <c r="Y13" s="28"/>
      <c r="AA13" s="1">
        <f t="shared" si="2"/>
        <v>9.726584585011565</v>
      </c>
      <c r="AB13" s="32"/>
      <c r="AC13" s="10" t="s">
        <v>105</v>
      </c>
      <c r="AD13" s="9">
        <v>6</v>
      </c>
      <c r="AE13" s="11">
        <v>16.9</v>
      </c>
      <c r="AF13" s="9">
        <v>12</v>
      </c>
      <c r="AG13" s="9">
        <v>18</v>
      </c>
      <c r="AH13" s="11">
        <v>112.765</v>
      </c>
      <c r="AI13" s="9">
        <v>46</v>
      </c>
      <c r="AJ13" s="9">
        <v>3</v>
      </c>
      <c r="AK13" s="11">
        <v>8.3</v>
      </c>
      <c r="AL13" s="21"/>
      <c r="AM13" s="9">
        <v>11</v>
      </c>
      <c r="AN13" s="11">
        <v>37.9</v>
      </c>
      <c r="AO13" s="21"/>
      <c r="AR13" s="10" t="s">
        <v>105</v>
      </c>
      <c r="AS13" s="32">
        <f t="shared" si="3"/>
        <v>6</v>
      </c>
      <c r="AT13" s="37">
        <f t="shared" si="4"/>
        <v>16.229000000000003</v>
      </c>
      <c r="AU13" s="1">
        <f t="shared" si="5"/>
        <v>45</v>
      </c>
      <c r="AV13" s="37">
        <f t="shared" si="6"/>
        <v>138.3485</v>
      </c>
    </row>
    <row r="14" spans="1:48" s="1" customFormat="1" ht="18" customHeight="1">
      <c r="A14" s="9">
        <v>7</v>
      </c>
      <c r="B14" s="10" t="s">
        <v>128</v>
      </c>
      <c r="C14" s="9">
        <v>2</v>
      </c>
      <c r="D14" s="11">
        <v>6.733</v>
      </c>
      <c r="E14" s="9">
        <v>16</v>
      </c>
      <c r="F14" s="9">
        <v>22</v>
      </c>
      <c r="G14" s="11">
        <v>77.21705</v>
      </c>
      <c r="H14" s="9">
        <v>37</v>
      </c>
      <c r="I14" s="9">
        <v>1</v>
      </c>
      <c r="J14" s="22">
        <f>'附表1 (8月1号下午定稿)'!F145</f>
        <v>1.433</v>
      </c>
      <c r="K14" s="22"/>
      <c r="L14" s="13">
        <v>13</v>
      </c>
      <c r="M14" s="11">
        <f>'附表1 (8月1号下午定稿)'!F147</f>
        <v>31.117049999999995</v>
      </c>
      <c r="N14" s="21"/>
      <c r="O14" s="18">
        <f>'附表1 (8月1号下午定稿)'!H144</f>
        <v>185499.742</v>
      </c>
      <c r="P14" s="18">
        <v>0</v>
      </c>
      <c r="Q14" s="28">
        <v>0</v>
      </c>
      <c r="R14" s="28">
        <v>0</v>
      </c>
      <c r="S14" s="28">
        <f>'附表1 (8月1号下午定稿)'!L144</f>
        <v>177.90132575757576</v>
      </c>
      <c r="T14" s="28">
        <f>'附表1 (8月1号下午定稿)'!M144</f>
        <v>111.22632575757576</v>
      </c>
      <c r="U14" s="28"/>
      <c r="V14" s="28">
        <f>'附表1 (8月1号下午定稿)'!O144</f>
        <v>66.675</v>
      </c>
      <c r="W14" s="28"/>
      <c r="X14" s="28">
        <v>0</v>
      </c>
      <c r="Y14" s="28"/>
      <c r="AA14" s="1">
        <f t="shared" si="2"/>
        <v>9.590381304011505</v>
      </c>
      <c r="AB14" s="32"/>
      <c r="AC14" s="10" t="s">
        <v>128</v>
      </c>
      <c r="AD14" s="9">
        <v>1</v>
      </c>
      <c r="AE14" s="11">
        <v>5.3</v>
      </c>
      <c r="AF14" s="9">
        <v>16</v>
      </c>
      <c r="AG14" s="9">
        <v>9</v>
      </c>
      <c r="AH14" s="11">
        <v>46.1</v>
      </c>
      <c r="AI14" s="9">
        <v>37</v>
      </c>
      <c r="AJ14" s="9">
        <v>1</v>
      </c>
      <c r="AK14" s="28">
        <v>5.3</v>
      </c>
      <c r="AL14" s="34"/>
      <c r="AM14" s="9">
        <v>9</v>
      </c>
      <c r="AN14" s="11">
        <v>46.1</v>
      </c>
      <c r="AO14" s="21"/>
      <c r="AR14" s="10" t="s">
        <v>128</v>
      </c>
      <c r="AS14" s="32">
        <f t="shared" si="3"/>
        <v>2</v>
      </c>
      <c r="AT14" s="37">
        <f t="shared" si="4"/>
        <v>6.733</v>
      </c>
      <c r="AU14" s="1">
        <f t="shared" si="5"/>
        <v>22</v>
      </c>
      <c r="AV14" s="37">
        <f t="shared" si="6"/>
        <v>77.21705</v>
      </c>
    </row>
    <row r="15" spans="1:49" ht="18" customHeight="1">
      <c r="A15" s="9">
        <v>8</v>
      </c>
      <c r="B15" s="10" t="s">
        <v>142</v>
      </c>
      <c r="C15" s="9">
        <v>5</v>
      </c>
      <c r="D15" s="11">
        <v>21.77</v>
      </c>
      <c r="E15" s="9">
        <v>27</v>
      </c>
      <c r="F15" s="9">
        <v>31</v>
      </c>
      <c r="G15" s="11">
        <v>109.05100000000002</v>
      </c>
      <c r="H15" s="9">
        <v>99</v>
      </c>
      <c r="I15" s="9">
        <v>2</v>
      </c>
      <c r="J15" s="11">
        <f>'附表1 (8月1号下午定稿)'!F162</f>
        <v>9.27</v>
      </c>
      <c r="K15" s="11"/>
      <c r="L15" s="13">
        <v>23</v>
      </c>
      <c r="M15" s="11">
        <f>'附表1 (8月1号下午定稿)'!F165</f>
        <v>76.65100000000001</v>
      </c>
      <c r="N15" s="21"/>
      <c r="O15" s="18">
        <f>'附表1 (8月1号下午定稿)'!H161</f>
        <v>706321.8</v>
      </c>
      <c r="P15" s="18">
        <v>0</v>
      </c>
      <c r="Q15" s="28">
        <v>0</v>
      </c>
      <c r="R15" s="28">
        <v>0</v>
      </c>
      <c r="S15" s="28">
        <f>'附表1 (8月1号下午定稿)'!L161</f>
        <v>636.520485768538</v>
      </c>
      <c r="T15" s="28">
        <f>'附表1 (8月1号下午定稿)'!M161</f>
        <v>550.2629857685381</v>
      </c>
      <c r="U15" s="28"/>
      <c r="V15" s="28">
        <f>'附表1 (8月1号下午定稿)'!O161</f>
        <v>86.2575</v>
      </c>
      <c r="W15" s="28"/>
      <c r="X15" s="28">
        <v>0</v>
      </c>
      <c r="Y15" s="28"/>
      <c r="AA15" s="1">
        <f t="shared" si="2"/>
        <v>9.011763275160671</v>
      </c>
      <c r="AB15" s="32"/>
      <c r="AC15" s="10" t="s">
        <v>142</v>
      </c>
      <c r="AD15" s="9">
        <v>5</v>
      </c>
      <c r="AE15" s="11">
        <v>25.2</v>
      </c>
      <c r="AF15" s="9">
        <v>27</v>
      </c>
      <c r="AG15" s="9">
        <v>21</v>
      </c>
      <c r="AH15" s="11">
        <v>83.3</v>
      </c>
      <c r="AI15" s="9">
        <v>99</v>
      </c>
      <c r="AJ15" s="9">
        <v>3</v>
      </c>
      <c r="AK15" s="11">
        <v>12.5</v>
      </c>
      <c r="AL15" s="21"/>
      <c r="AM15" s="9">
        <v>8</v>
      </c>
      <c r="AN15" s="11">
        <v>32.4</v>
      </c>
      <c r="AO15" s="21"/>
      <c r="AR15" s="10" t="s">
        <v>142</v>
      </c>
      <c r="AS15" s="32">
        <f t="shared" si="3"/>
        <v>5</v>
      </c>
      <c r="AT15" s="37">
        <f t="shared" si="4"/>
        <v>21.77</v>
      </c>
      <c r="AU15" s="1">
        <f t="shared" si="5"/>
        <v>31</v>
      </c>
      <c r="AV15" s="37">
        <f t="shared" si="6"/>
        <v>109.05100000000002</v>
      </c>
      <c r="AW15" s="1"/>
    </row>
    <row r="16" spans="1:49" ht="18" customHeight="1">
      <c r="A16" s="9">
        <v>9</v>
      </c>
      <c r="B16" s="12" t="s">
        <v>163</v>
      </c>
      <c r="C16" s="9">
        <v>2</v>
      </c>
      <c r="D16" s="11">
        <v>3.9</v>
      </c>
      <c r="E16" s="9">
        <v>1</v>
      </c>
      <c r="F16" s="9">
        <v>14</v>
      </c>
      <c r="G16" s="11">
        <v>27.121000000000002</v>
      </c>
      <c r="H16" s="9">
        <v>16</v>
      </c>
      <c r="I16" s="9">
        <v>0</v>
      </c>
      <c r="J16" s="11">
        <f>'附表1 (8月1号下午定稿)'!H190</f>
        <v>0</v>
      </c>
      <c r="K16" s="11"/>
      <c r="L16" s="13">
        <v>10</v>
      </c>
      <c r="M16" s="11">
        <f>'附表1 (8月1号下午定稿)'!F191</f>
        <v>17.521</v>
      </c>
      <c r="N16" s="21"/>
      <c r="O16" s="18">
        <f>'附表1 (8月1号下午定稿)'!H189</f>
        <v>109772.50000000001</v>
      </c>
      <c r="P16" s="18">
        <v>0</v>
      </c>
      <c r="Q16" s="28">
        <v>0</v>
      </c>
      <c r="R16" s="28">
        <v>0</v>
      </c>
      <c r="S16" s="28">
        <f>'附表1 (8月1号下午定稿)'!L189</f>
        <v>93.95462121212122</v>
      </c>
      <c r="T16" s="28">
        <f>'附表1 (8月1号下午定稿)'!M189</f>
        <v>88.70462121212122</v>
      </c>
      <c r="U16" s="28"/>
      <c r="V16" s="28">
        <f>'附表1 (8月1号下午定稿)'!O189</f>
        <v>5.25</v>
      </c>
      <c r="W16" s="28"/>
      <c r="X16" s="28">
        <v>0</v>
      </c>
      <c r="Y16" s="28"/>
      <c r="AA16" s="1">
        <f t="shared" si="2"/>
        <v>8.559030833052105</v>
      </c>
      <c r="AB16" s="32"/>
      <c r="AC16" s="12" t="s">
        <v>163</v>
      </c>
      <c r="AD16" s="9">
        <v>2</v>
      </c>
      <c r="AE16" s="11">
        <v>6.4</v>
      </c>
      <c r="AF16" s="9">
        <v>1</v>
      </c>
      <c r="AG16" s="9">
        <v>7</v>
      </c>
      <c r="AH16" s="11">
        <v>31.3</v>
      </c>
      <c r="AI16" s="9">
        <v>16</v>
      </c>
      <c r="AJ16" s="9">
        <v>2</v>
      </c>
      <c r="AK16" s="11">
        <v>3.9</v>
      </c>
      <c r="AL16" s="21"/>
      <c r="AM16" s="9">
        <v>4</v>
      </c>
      <c r="AN16" s="11">
        <v>9.6</v>
      </c>
      <c r="AO16" s="21"/>
      <c r="AR16" s="12" t="s">
        <v>163</v>
      </c>
      <c r="AS16" s="32">
        <f t="shared" si="3"/>
        <v>2</v>
      </c>
      <c r="AT16" s="37">
        <f t="shared" si="4"/>
        <v>3.9</v>
      </c>
      <c r="AU16" s="1">
        <f t="shared" si="5"/>
        <v>14</v>
      </c>
      <c r="AV16" s="37">
        <f t="shared" si="6"/>
        <v>27.121000000000002</v>
      </c>
      <c r="AW16" s="1"/>
    </row>
    <row r="17" spans="1:49" ht="18" customHeight="1">
      <c r="A17" s="9">
        <v>10</v>
      </c>
      <c r="B17" s="12" t="s">
        <v>175</v>
      </c>
      <c r="C17" s="9">
        <v>8</v>
      </c>
      <c r="D17" s="11">
        <v>19.485</v>
      </c>
      <c r="E17" s="9">
        <v>12</v>
      </c>
      <c r="F17" s="9">
        <v>30</v>
      </c>
      <c r="G17" s="11">
        <v>74.055</v>
      </c>
      <c r="H17" s="9">
        <v>86</v>
      </c>
      <c r="I17" s="9">
        <v>5</v>
      </c>
      <c r="J17" s="11">
        <f>'附表1 (8月1号下午定稿)'!F203</f>
        <v>15.385000000000002</v>
      </c>
      <c r="K17" s="11"/>
      <c r="L17" s="13">
        <v>18</v>
      </c>
      <c r="M17" s="11">
        <f>'附表1 (8月1号下午定稿)'!F209</f>
        <v>31.95499999999999</v>
      </c>
      <c r="N17" s="21"/>
      <c r="O17" s="18">
        <f>'附表1 (8月1号下午定稿)'!H202</f>
        <v>419384</v>
      </c>
      <c r="P17" s="18">
        <v>0</v>
      </c>
      <c r="Q17" s="28">
        <v>0</v>
      </c>
      <c r="R17" s="28">
        <v>0</v>
      </c>
      <c r="S17" s="28">
        <f>'附表1 (8月1号下午定稿)'!L202</f>
        <v>375.2604215116279</v>
      </c>
      <c r="T17" s="28">
        <f>'附表1 (8月1号下午定稿)'!M202</f>
        <v>352.71042151162794</v>
      </c>
      <c r="U17" s="28"/>
      <c r="V17" s="28">
        <f>'附表1 (8月1号下午定稿)'!O202</f>
        <v>22.55</v>
      </c>
      <c r="W17" s="28"/>
      <c r="X17" s="28">
        <v>0</v>
      </c>
      <c r="Y17" s="28"/>
      <c r="AA17" s="1">
        <f t="shared" si="2"/>
        <v>8.947895520850292</v>
      </c>
      <c r="AB17" s="32"/>
      <c r="AC17" s="12" t="s">
        <v>175</v>
      </c>
      <c r="AD17" s="9">
        <v>8</v>
      </c>
      <c r="AE17" s="11">
        <v>18.95</v>
      </c>
      <c r="AF17" s="9">
        <v>12</v>
      </c>
      <c r="AG17" s="9">
        <v>30</v>
      </c>
      <c r="AH17" s="11">
        <v>88.55</v>
      </c>
      <c r="AI17" s="9">
        <v>86</v>
      </c>
      <c r="AJ17" s="9">
        <v>3</v>
      </c>
      <c r="AK17" s="11">
        <v>4.1</v>
      </c>
      <c r="AL17" s="21"/>
      <c r="AM17" s="9">
        <v>12</v>
      </c>
      <c r="AN17" s="11">
        <v>42.1</v>
      </c>
      <c r="AO17" s="21"/>
      <c r="AR17" s="12" t="s">
        <v>175</v>
      </c>
      <c r="AS17" s="32">
        <f t="shared" si="3"/>
        <v>8</v>
      </c>
      <c r="AT17" s="37">
        <f t="shared" si="4"/>
        <v>19.485</v>
      </c>
      <c r="AU17" s="1">
        <f t="shared" si="5"/>
        <v>30</v>
      </c>
      <c r="AV17" s="37">
        <f t="shared" si="6"/>
        <v>74.05499999999999</v>
      </c>
      <c r="AW17" s="1"/>
    </row>
    <row r="18" spans="1:49" s="2" customFormat="1" ht="18" customHeight="1">
      <c r="A18" s="9">
        <v>11</v>
      </c>
      <c r="B18" s="12" t="s">
        <v>193</v>
      </c>
      <c r="C18" s="13">
        <v>9</v>
      </c>
      <c r="D18" s="14">
        <v>25.869000000000003</v>
      </c>
      <c r="E18" s="13">
        <v>41</v>
      </c>
      <c r="F18" s="13">
        <v>41</v>
      </c>
      <c r="G18" s="14">
        <v>99.76090000000002</v>
      </c>
      <c r="H18" s="13">
        <v>112</v>
      </c>
      <c r="I18" s="13">
        <v>5</v>
      </c>
      <c r="J18" s="14">
        <f>'附表1 (8月1号下午定稿)'!F229</f>
        <v>7.769000000000001</v>
      </c>
      <c r="K18" s="14"/>
      <c r="L18" s="13">
        <v>31</v>
      </c>
      <c r="M18" s="14">
        <f>'附表1 (8月1号下午定稿)'!F235</f>
        <v>57.0259</v>
      </c>
      <c r="N18" s="23"/>
      <c r="O18" s="24">
        <f>'附表1 (8月1号下午定稿)'!H228</f>
        <v>469575.1</v>
      </c>
      <c r="P18" s="18">
        <v>0</v>
      </c>
      <c r="Q18" s="28">
        <v>0</v>
      </c>
      <c r="R18" s="28">
        <v>0</v>
      </c>
      <c r="S18" s="29">
        <f>'附表1 (8月1号下午定稿)'!L228</f>
        <v>415.422028893587</v>
      </c>
      <c r="T18" s="29">
        <f>'附表1 (8月1号下午定稿)'!M228</f>
        <v>364.447028893587</v>
      </c>
      <c r="U18" s="29"/>
      <c r="V18" s="29">
        <f>'附表1 (8月1号下午定稿)'!O228</f>
        <v>50.975</v>
      </c>
      <c r="W18" s="29"/>
      <c r="X18" s="28">
        <v>0</v>
      </c>
      <c r="Y18" s="29"/>
      <c r="AA18" s="1">
        <f t="shared" si="2"/>
        <v>8.846764423701066</v>
      </c>
      <c r="AB18" s="32"/>
      <c r="AC18" s="12" t="s">
        <v>193</v>
      </c>
      <c r="AD18" s="13">
        <v>13</v>
      </c>
      <c r="AE18" s="14">
        <v>36.7</v>
      </c>
      <c r="AF18" s="13">
        <v>41</v>
      </c>
      <c r="AG18" s="13">
        <v>41</v>
      </c>
      <c r="AH18" s="14">
        <v>114.71</v>
      </c>
      <c r="AI18" s="13">
        <v>112</v>
      </c>
      <c r="AJ18" s="13">
        <v>4</v>
      </c>
      <c r="AK18" s="14">
        <v>18.1</v>
      </c>
      <c r="AL18" s="23"/>
      <c r="AM18" s="13">
        <v>10</v>
      </c>
      <c r="AN18" s="14">
        <v>40.96</v>
      </c>
      <c r="AO18" s="23"/>
      <c r="AR18" s="12" t="s">
        <v>193</v>
      </c>
      <c r="AS18" s="32">
        <f t="shared" si="3"/>
        <v>9</v>
      </c>
      <c r="AT18" s="37">
        <f t="shared" si="4"/>
        <v>25.869000000000003</v>
      </c>
      <c r="AU18" s="1">
        <f t="shared" si="5"/>
        <v>41</v>
      </c>
      <c r="AV18" s="37">
        <f t="shared" si="6"/>
        <v>97.9859</v>
      </c>
      <c r="AW18" s="38"/>
    </row>
    <row r="19" spans="1:49" ht="18" customHeight="1">
      <c r="A19" s="9">
        <v>12</v>
      </c>
      <c r="B19" s="10" t="s">
        <v>221</v>
      </c>
      <c r="C19" s="9">
        <v>10</v>
      </c>
      <c r="D19" s="11">
        <v>23.025</v>
      </c>
      <c r="E19" s="9">
        <v>71</v>
      </c>
      <c r="F19" s="9">
        <v>41</v>
      </c>
      <c r="G19" s="11">
        <v>66.5</v>
      </c>
      <c r="H19" s="9">
        <v>378</v>
      </c>
      <c r="I19" s="9">
        <v>8</v>
      </c>
      <c r="J19" s="11">
        <f>'附表1 (8月1号下午定稿)'!F268</f>
        <v>13.225</v>
      </c>
      <c r="K19" s="11"/>
      <c r="L19" s="13">
        <v>26</v>
      </c>
      <c r="M19" s="11">
        <f>'附表1 (8月1号下午定稿)'!F277</f>
        <v>31.45</v>
      </c>
      <c r="N19" s="21"/>
      <c r="O19" s="18">
        <f>'附表1 (8月1号下午定稿)'!H267</f>
        <v>267809</v>
      </c>
      <c r="P19" s="18">
        <v>0</v>
      </c>
      <c r="Q19" s="28">
        <v>0</v>
      </c>
      <c r="R19" s="28">
        <v>0</v>
      </c>
      <c r="S19" s="28">
        <f>'附表1 (8月1号下午定稿)'!L267</f>
        <v>315.95000000000005</v>
      </c>
      <c r="T19" s="28">
        <f>'附表1 (8月1号下午定稿)'!M267</f>
        <v>268.175</v>
      </c>
      <c r="U19" s="28"/>
      <c r="V19" s="28">
        <f>'附表1 (8月1号下午定稿)'!O267</f>
        <v>47.775000000000006</v>
      </c>
      <c r="W19" s="28"/>
      <c r="X19" s="28">
        <v>0</v>
      </c>
      <c r="Y19" s="28"/>
      <c r="AA19" s="1">
        <f t="shared" si="2"/>
        <v>11.797587086318982</v>
      </c>
      <c r="AB19" s="32"/>
      <c r="AC19" s="10" t="s">
        <v>221</v>
      </c>
      <c r="AD19" s="9">
        <v>5</v>
      </c>
      <c r="AE19" s="11">
        <v>19.6</v>
      </c>
      <c r="AF19" s="9">
        <v>71</v>
      </c>
      <c r="AG19" s="9">
        <v>74</v>
      </c>
      <c r="AH19" s="11">
        <v>101.615</v>
      </c>
      <c r="AI19" s="9">
        <v>378</v>
      </c>
      <c r="AJ19" s="9">
        <v>2</v>
      </c>
      <c r="AK19" s="11">
        <v>9.8</v>
      </c>
      <c r="AL19" s="21"/>
      <c r="AM19" s="9">
        <v>15</v>
      </c>
      <c r="AN19" s="11">
        <v>35.05</v>
      </c>
      <c r="AO19" s="21"/>
      <c r="AR19" s="10" t="s">
        <v>221</v>
      </c>
      <c r="AS19" s="32">
        <f t="shared" si="3"/>
        <v>10</v>
      </c>
      <c r="AT19" s="37">
        <f t="shared" si="4"/>
        <v>23.025</v>
      </c>
      <c r="AU19" s="1">
        <f t="shared" si="5"/>
        <v>41</v>
      </c>
      <c r="AV19" s="37">
        <f t="shared" si="6"/>
        <v>66.5</v>
      </c>
      <c r="AW19" s="38"/>
    </row>
    <row r="20" spans="1:49" ht="18" customHeight="1">
      <c r="A20" s="9">
        <v>13</v>
      </c>
      <c r="B20" s="10" t="s">
        <v>255</v>
      </c>
      <c r="C20" s="9">
        <v>12</v>
      </c>
      <c r="D20" s="11">
        <v>30.278</v>
      </c>
      <c r="E20" s="9">
        <v>38</v>
      </c>
      <c r="F20" s="9">
        <v>20</v>
      </c>
      <c r="G20" s="11">
        <v>40.5995</v>
      </c>
      <c r="H20" s="9">
        <v>61</v>
      </c>
      <c r="I20" s="9">
        <v>7</v>
      </c>
      <c r="J20" s="11">
        <f>'附表1 (8月1号下午定稿)'!F305</f>
        <v>11.778</v>
      </c>
      <c r="K20" s="11"/>
      <c r="L20" s="13">
        <v>12</v>
      </c>
      <c r="M20" s="11">
        <f>'附表1 (8月1号下午定稿)'!F313</f>
        <v>23.889499999999998</v>
      </c>
      <c r="N20" s="21"/>
      <c r="O20" s="18">
        <f>'附表1 (8月1号下午定稿)'!H304</f>
        <v>265938</v>
      </c>
      <c r="P20" s="18">
        <v>0</v>
      </c>
      <c r="Q20" s="28">
        <v>0</v>
      </c>
      <c r="R20" s="28">
        <v>0</v>
      </c>
      <c r="S20" s="28">
        <f>'附表1 (8月1号下午定稿)'!L304</f>
        <v>260.7835</v>
      </c>
      <c r="T20" s="28">
        <f>'附表1 (8月1号下午定稿)'!M304</f>
        <v>226.13350000000003</v>
      </c>
      <c r="U20" s="28"/>
      <c r="V20" s="28">
        <f>'附表1 (8月1号下午定稿)'!O304</f>
        <v>34.65</v>
      </c>
      <c r="W20" s="28"/>
      <c r="X20" s="28">
        <v>0</v>
      </c>
      <c r="Y20" s="28"/>
      <c r="AA20" s="1">
        <f t="shared" si="2"/>
        <v>9.806176627635013</v>
      </c>
      <c r="AB20" s="32"/>
      <c r="AC20" s="10" t="s">
        <v>255</v>
      </c>
      <c r="AD20" s="9">
        <v>10</v>
      </c>
      <c r="AE20" s="11">
        <v>31.74</v>
      </c>
      <c r="AF20" s="9">
        <v>38</v>
      </c>
      <c r="AG20" s="9">
        <v>30</v>
      </c>
      <c r="AH20" s="11">
        <v>71.27</v>
      </c>
      <c r="AI20" s="9">
        <v>61</v>
      </c>
      <c r="AJ20" s="9">
        <v>5</v>
      </c>
      <c r="AK20" s="11">
        <v>18.5</v>
      </c>
      <c r="AL20" s="21"/>
      <c r="AM20" s="9">
        <v>8</v>
      </c>
      <c r="AN20" s="11">
        <v>16.71</v>
      </c>
      <c r="AO20" s="21"/>
      <c r="AR20" s="10" t="s">
        <v>255</v>
      </c>
      <c r="AS20" s="32">
        <f t="shared" si="3"/>
        <v>12</v>
      </c>
      <c r="AT20" s="37">
        <f t="shared" si="4"/>
        <v>30.278</v>
      </c>
      <c r="AU20" s="1">
        <f t="shared" si="5"/>
        <v>20</v>
      </c>
      <c r="AV20" s="37">
        <f t="shared" si="6"/>
        <v>40.5995</v>
      </c>
      <c r="AW20" s="38"/>
    </row>
    <row r="21" spans="1:49" ht="18" customHeight="1">
      <c r="A21" s="9">
        <v>14</v>
      </c>
      <c r="B21" s="10" t="s">
        <v>271</v>
      </c>
      <c r="C21" s="9">
        <v>3</v>
      </c>
      <c r="D21" s="11">
        <v>1.31</v>
      </c>
      <c r="E21" s="9">
        <v>3</v>
      </c>
      <c r="F21" s="9">
        <v>6</v>
      </c>
      <c r="G21" s="11">
        <v>5.993000000000001</v>
      </c>
      <c r="H21" s="9">
        <v>3</v>
      </c>
      <c r="I21" s="9">
        <v>3</v>
      </c>
      <c r="J21" s="11">
        <f>'附表1 (8月1号下午定稿)'!F327</f>
        <v>1.31</v>
      </c>
      <c r="K21" s="11"/>
      <c r="L21" s="13">
        <v>5</v>
      </c>
      <c r="M21" s="11">
        <f>'附表1 (8月1号下午定稿)'!F331</f>
        <v>5.993000000000001</v>
      </c>
      <c r="N21" s="21"/>
      <c r="O21" s="18">
        <f>'附表1 (8月1号下午定稿)'!H326</f>
        <v>52913</v>
      </c>
      <c r="P21" s="18">
        <v>0</v>
      </c>
      <c r="Q21" s="28">
        <v>0</v>
      </c>
      <c r="R21" s="28">
        <v>0</v>
      </c>
      <c r="S21" s="28">
        <f>'附表1 (8月1号下午定稿)'!L326</f>
        <v>51.9703488372093</v>
      </c>
      <c r="T21" s="28">
        <f>'附表1 (8月1号下午定稿)'!M326</f>
        <v>44.620348837209306</v>
      </c>
      <c r="U21" s="28"/>
      <c r="V21" s="28">
        <f>'附表1 (8月1号下午定稿)'!O326</f>
        <v>7.35</v>
      </c>
      <c r="W21" s="28"/>
      <c r="X21" s="28">
        <v>0</v>
      </c>
      <c r="Y21" s="28"/>
      <c r="AA21" s="1">
        <f t="shared" si="2"/>
        <v>9.821848853251431</v>
      </c>
      <c r="AB21" s="1"/>
      <c r="AS21" s="32">
        <f aca="true" t="shared" si="7" ref="AS21:AT24">I21+AJ21</f>
        <v>3</v>
      </c>
      <c r="AT21" s="37">
        <f t="shared" si="7"/>
        <v>1.31</v>
      </c>
      <c r="AU21" s="1">
        <f aca="true" t="shared" si="8" ref="AU21:AV24">L21+AM21</f>
        <v>5</v>
      </c>
      <c r="AV21" s="37">
        <f t="shared" si="8"/>
        <v>5.993000000000001</v>
      </c>
      <c r="AW21" s="38"/>
    </row>
    <row r="22" spans="1:49" ht="18" customHeight="1">
      <c r="A22" s="9">
        <v>15</v>
      </c>
      <c r="B22" s="10" t="s">
        <v>277</v>
      </c>
      <c r="C22" s="9">
        <v>10</v>
      </c>
      <c r="D22" s="11">
        <v>28.36</v>
      </c>
      <c r="E22" s="9">
        <v>7</v>
      </c>
      <c r="F22" s="9">
        <v>27</v>
      </c>
      <c r="G22" s="11">
        <v>89.815</v>
      </c>
      <c r="H22" s="9">
        <v>52</v>
      </c>
      <c r="I22" s="9">
        <v>8</v>
      </c>
      <c r="J22" s="11">
        <f>'附表1 (8月1号下午定稿)'!F338</f>
        <v>19.959999999999997</v>
      </c>
      <c r="K22" s="11"/>
      <c r="L22" s="13">
        <v>22</v>
      </c>
      <c r="M22" s="11">
        <f>'附表1 (8月1号下午定稿)'!F347</f>
        <v>58.01499999999999</v>
      </c>
      <c r="N22" s="21"/>
      <c r="O22" s="18">
        <f>'附表1 (8月1号下午定稿)'!H337</f>
        <v>571270</v>
      </c>
      <c r="P22" s="18">
        <v>0</v>
      </c>
      <c r="Q22" s="28">
        <v>0</v>
      </c>
      <c r="R22" s="28">
        <v>0</v>
      </c>
      <c r="S22" s="28">
        <f>'附表1 (8月1号下午定稿)'!L337</f>
        <v>548.9566161616161</v>
      </c>
      <c r="T22" s="28">
        <f>'附表1 (8月1号下午定稿)'!M337</f>
        <v>470.88161616161614</v>
      </c>
      <c r="U22" s="28"/>
      <c r="V22" s="28">
        <f>'附表1 (8月1号下午定稿)'!O337</f>
        <v>78.075</v>
      </c>
      <c r="W22" s="28"/>
      <c r="X22" s="28">
        <v>0</v>
      </c>
      <c r="Y22" s="28"/>
      <c r="AA22" s="1">
        <f t="shared" si="2"/>
        <v>9.609407393379945</v>
      </c>
      <c r="AB22" s="1"/>
      <c r="AC22" s="10" t="s">
        <v>277</v>
      </c>
      <c r="AD22" s="9">
        <v>4</v>
      </c>
      <c r="AE22" s="11">
        <v>16</v>
      </c>
      <c r="AF22" s="9">
        <v>7</v>
      </c>
      <c r="AG22" s="9">
        <v>18</v>
      </c>
      <c r="AH22" s="11">
        <v>90.3</v>
      </c>
      <c r="AI22" s="9">
        <v>52</v>
      </c>
      <c r="AJ22" s="9">
        <v>2</v>
      </c>
      <c r="AK22" s="11">
        <v>8.4</v>
      </c>
      <c r="AL22" s="21"/>
      <c r="AM22" s="9">
        <v>5</v>
      </c>
      <c r="AN22" s="11">
        <v>31.8</v>
      </c>
      <c r="AO22" s="21"/>
      <c r="AR22" s="10" t="s">
        <v>277</v>
      </c>
      <c r="AS22" s="32">
        <f t="shared" si="7"/>
        <v>10</v>
      </c>
      <c r="AT22" s="37">
        <f t="shared" si="7"/>
        <v>28.36</v>
      </c>
      <c r="AU22" s="1">
        <f t="shared" si="8"/>
        <v>27</v>
      </c>
      <c r="AV22" s="37">
        <f t="shared" si="8"/>
        <v>89.815</v>
      </c>
      <c r="AW22" s="38"/>
    </row>
    <row r="23" spans="1:49" ht="18" customHeight="1">
      <c r="A23" s="9">
        <v>16</v>
      </c>
      <c r="B23" s="10" t="s">
        <v>305</v>
      </c>
      <c r="C23" s="9">
        <v>1</v>
      </c>
      <c r="D23" s="11">
        <v>8.925</v>
      </c>
      <c r="E23" s="9">
        <v>9</v>
      </c>
      <c r="F23" s="9">
        <v>0</v>
      </c>
      <c r="G23" s="11">
        <v>0</v>
      </c>
      <c r="H23" s="9">
        <v>0</v>
      </c>
      <c r="I23" s="9">
        <v>1</v>
      </c>
      <c r="J23" s="11">
        <f>'附表1 (8月1号下午定稿)'!F371</f>
        <v>8.925</v>
      </c>
      <c r="K23" s="11"/>
      <c r="L23" s="9">
        <v>0</v>
      </c>
      <c r="M23" s="11">
        <v>0</v>
      </c>
      <c r="N23" s="21"/>
      <c r="O23" s="18">
        <f>'附表1 (8月1号下午定稿)'!H370</f>
        <v>270721.4</v>
      </c>
      <c r="P23" s="18">
        <v>0</v>
      </c>
      <c r="Q23" s="28">
        <v>0</v>
      </c>
      <c r="R23" s="28">
        <v>0</v>
      </c>
      <c r="S23" s="28">
        <f>'附表1 (8月1号下午定稿)'!L370</f>
        <v>339.15</v>
      </c>
      <c r="T23" s="28">
        <f>'附表1 (8月1号下午定稿)'!M370</f>
        <v>339.15</v>
      </c>
      <c r="U23" s="28"/>
      <c r="V23" s="28">
        <f>'附表1 (8月1号下午定稿)'!O370</f>
        <v>0</v>
      </c>
      <c r="W23" s="28"/>
      <c r="X23" s="28">
        <v>0</v>
      </c>
      <c r="Y23" s="28"/>
      <c r="AA23" s="1">
        <f t="shared" si="2"/>
        <v>12.527639115341453</v>
      </c>
      <c r="AB23" s="1"/>
      <c r="AS23" s="32">
        <f t="shared" si="7"/>
        <v>1</v>
      </c>
      <c r="AT23" s="37">
        <f t="shared" si="7"/>
        <v>8.925</v>
      </c>
      <c r="AU23" s="1">
        <f t="shared" si="8"/>
        <v>0</v>
      </c>
      <c r="AV23" s="37">
        <f t="shared" si="8"/>
        <v>0</v>
      </c>
      <c r="AW23" s="38"/>
    </row>
    <row r="24" spans="1:48" ht="18" customHeight="1">
      <c r="A24" s="9">
        <v>17</v>
      </c>
      <c r="B24" s="10" t="s">
        <v>333</v>
      </c>
      <c r="C24" s="9">
        <v>5</v>
      </c>
      <c r="D24" s="11">
        <v>40.7</v>
      </c>
      <c r="E24" s="9"/>
      <c r="F24" s="9">
        <v>0</v>
      </c>
      <c r="G24" s="11">
        <v>0</v>
      </c>
      <c r="H24" s="9"/>
      <c r="I24" s="9"/>
      <c r="J24" s="11"/>
      <c r="K24" s="11"/>
      <c r="L24" s="9"/>
      <c r="M24" s="11"/>
      <c r="N24" s="21"/>
      <c r="O24" s="18"/>
      <c r="P24" s="18"/>
      <c r="Q24" s="28"/>
      <c r="R24" s="28"/>
      <c r="S24" s="28"/>
      <c r="T24" s="28"/>
      <c r="U24" s="28"/>
      <c r="V24" s="28"/>
      <c r="W24" s="28"/>
      <c r="X24" s="28"/>
      <c r="Y24" s="28"/>
      <c r="AC24" s="10" t="s">
        <v>334</v>
      </c>
      <c r="AD24" s="9">
        <v>5</v>
      </c>
      <c r="AE24" s="11">
        <v>40.7</v>
      </c>
      <c r="AF24" s="9">
        <v>38</v>
      </c>
      <c r="AG24" s="9"/>
      <c r="AH24" s="11"/>
      <c r="AI24" s="9"/>
      <c r="AJ24" s="9">
        <v>5</v>
      </c>
      <c r="AK24" s="11">
        <v>40.7</v>
      </c>
      <c r="AL24" s="21"/>
      <c r="AM24" s="9">
        <v>0</v>
      </c>
      <c r="AN24" s="11">
        <v>0</v>
      </c>
      <c r="AO24" s="21"/>
      <c r="AR24" s="10" t="s">
        <v>334</v>
      </c>
      <c r="AS24" s="32">
        <f t="shared" si="7"/>
        <v>5</v>
      </c>
      <c r="AT24" s="37">
        <f t="shared" si="7"/>
        <v>40.7</v>
      </c>
      <c r="AU24" s="1">
        <f t="shared" si="8"/>
        <v>0</v>
      </c>
      <c r="AV24" s="37">
        <f t="shared" si="8"/>
        <v>0</v>
      </c>
    </row>
    <row r="25" spans="1:25" ht="18.75" customHeight="1">
      <c r="A25" s="101" t="s">
        <v>335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6"/>
    </row>
    <row r="26" spans="1:25" ht="13.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5"/>
      <c r="P26" s="25"/>
      <c r="Q26" s="16"/>
      <c r="R26" s="16"/>
      <c r="S26" s="16"/>
      <c r="T26" s="16"/>
      <c r="U26" s="16"/>
      <c r="V26" s="16"/>
      <c r="W26" s="16"/>
      <c r="X26" s="16"/>
      <c r="Y26" s="16"/>
    </row>
  </sheetData>
  <sheetProtection/>
  <mergeCells count="27">
    <mergeCell ref="AM5:AO5"/>
    <mergeCell ref="A1:X1"/>
    <mergeCell ref="A2:Y2"/>
    <mergeCell ref="C4:H4"/>
    <mergeCell ref="I4:N4"/>
    <mergeCell ref="S4:X4"/>
    <mergeCell ref="Y4:Y6"/>
    <mergeCell ref="X5:X6"/>
    <mergeCell ref="AD4:AI4"/>
    <mergeCell ref="AJ4:AO4"/>
    <mergeCell ref="C5:E5"/>
    <mergeCell ref="F5:H5"/>
    <mergeCell ref="I5:K5"/>
    <mergeCell ref="L5:N5"/>
    <mergeCell ref="AD5:AF5"/>
    <mergeCell ref="AG5:AI5"/>
    <mergeCell ref="AJ5:AL5"/>
    <mergeCell ref="AC4:AC6"/>
    <mergeCell ref="O4:R5"/>
    <mergeCell ref="A25:X25"/>
    <mergeCell ref="A4:A6"/>
    <mergeCell ref="B4:B6"/>
    <mergeCell ref="S5:S6"/>
    <mergeCell ref="T5:T6"/>
    <mergeCell ref="U5:U6"/>
    <mergeCell ref="V5:V6"/>
    <mergeCell ref="W5:W6"/>
  </mergeCells>
  <printOptions horizontalCentered="1"/>
  <pageMargins left="0.59" right="0.59" top="1.18" bottom="0.79" header="0.31" footer="0.31"/>
  <pageSetup horizontalDpi="1200" verticalDpi="12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段先强</dc:creator>
  <cp:keywords/>
  <dc:description/>
  <cp:lastModifiedBy>微软用户</cp:lastModifiedBy>
  <cp:lastPrinted>2017-08-06T23:45:24Z</cp:lastPrinted>
  <dcterms:created xsi:type="dcterms:W3CDTF">2016-03-05T02:09:34Z</dcterms:created>
  <dcterms:modified xsi:type="dcterms:W3CDTF">2017-12-12T07:17:36Z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